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iason/Downloads/"/>
    </mc:Choice>
  </mc:AlternateContent>
  <xr:revisionPtr revIDLastSave="0" documentId="13_ncr:1_{96686B35-ADCC-2E42-AA61-9EC18A0DF8F2}" xr6:coauthVersionLast="47" xr6:coauthVersionMax="47" xr10:uidLastSave="{00000000-0000-0000-0000-000000000000}"/>
  <bookViews>
    <workbookView xWindow="0" yWindow="500" windowWidth="28800" windowHeight="17500" activeTab="6" xr2:uid="{227604B0-CF0D-914D-BED3-871625E23028}"/>
  </bookViews>
  <sheets>
    <sheet name="Fahrrad fahren" sheetId="3" r:id="rId1"/>
    <sheet name="40 km Marathon" sheetId="4" r:id="rId2"/>
    <sheet name="100m Sprint" sheetId="1" r:id="rId3"/>
    <sheet name="1000m Lauf" sheetId="2" r:id="rId4"/>
    <sheet name="Seilsprung" sheetId="6" r:id="rId5"/>
    <sheet name="Fußball" sheetId="7" r:id="rId6"/>
    <sheet name="Basketball" sheetId="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8" l="1"/>
  <c r="C24" i="8"/>
  <c r="C23" i="8"/>
  <c r="C22" i="8"/>
  <c r="C21" i="8"/>
  <c r="C30" i="7"/>
  <c r="C28" i="7"/>
  <c r="C29" i="7" s="1"/>
  <c r="C24" i="7"/>
  <c r="C34" i="7"/>
  <c r="C23" i="7"/>
  <c r="C21" i="7"/>
  <c r="C28" i="6"/>
  <c r="C27" i="6"/>
  <c r="C31" i="4"/>
  <c r="C28" i="4"/>
  <c r="C27" i="4"/>
  <c r="C25" i="4"/>
  <c r="C20" i="4"/>
  <c r="C29" i="4"/>
  <c r="C30" i="4" s="1"/>
  <c r="C24" i="1"/>
  <c r="C17" i="1"/>
  <c r="C18" i="1" s="1"/>
  <c r="C24" i="2"/>
  <c r="C16" i="2"/>
  <c r="C18" i="2" s="1"/>
  <c r="C19" i="2" s="1"/>
  <c r="C19" i="3"/>
  <c r="C18" i="3"/>
  <c r="C31" i="7"/>
  <c r="C26" i="7"/>
  <c r="C25" i="7"/>
  <c r="C22" i="7"/>
  <c r="C20" i="7"/>
  <c r="C19" i="7"/>
  <c r="C18" i="7"/>
  <c r="C17" i="7"/>
  <c r="E28" i="6"/>
  <c r="E29" i="6" s="1"/>
  <c r="E30" i="6" s="1"/>
  <c r="C18" i="6" s="1"/>
  <c r="E27" i="6"/>
  <c r="E25" i="6"/>
  <c r="C20" i="3"/>
  <c r="C21" i="3" s="1"/>
  <c r="C22" i="3" s="1"/>
  <c r="C23" i="3" s="1"/>
  <c r="C17" i="3"/>
  <c r="C22" i="4"/>
  <c r="C19" i="4"/>
  <c r="F7" i="7"/>
  <c r="F7" i="8"/>
  <c r="C19" i="8"/>
  <c r="C20" i="8" s="1"/>
  <c r="C25" i="6"/>
  <c r="C20" i="2" l="1"/>
  <c r="C21" i="2" s="1"/>
  <c r="C22" i="2" s="1"/>
  <c r="C26" i="2" s="1"/>
  <c r="C27" i="2" s="1"/>
  <c r="C20" i="1"/>
  <c r="C21" i="1" s="1"/>
  <c r="C28" i="1"/>
  <c r="C29" i="1" s="1"/>
  <c r="C23" i="4"/>
  <c r="C28" i="2"/>
  <c r="C29" i="2" s="1"/>
  <c r="C19" i="1"/>
  <c r="C17" i="2"/>
  <c r="C11" i="3"/>
  <c r="C17" i="8"/>
  <c r="C26" i="8" s="1"/>
  <c r="C29" i="8" s="1"/>
  <c r="C18" i="8"/>
  <c r="C33" i="7"/>
  <c r="C29" i="6"/>
  <c r="C18" i="4"/>
  <c r="C30" i="2" l="1"/>
  <c r="C11" i="2" s="1"/>
  <c r="C22" i="1"/>
  <c r="C26" i="1" s="1"/>
  <c r="C27" i="1" s="1"/>
  <c r="C30" i="6"/>
  <c r="C9" i="6" s="1"/>
  <c r="C11" i="6"/>
  <c r="C32" i="7"/>
  <c r="C30" i="8"/>
  <c r="C9" i="3"/>
  <c r="C30" i="1" l="1"/>
  <c r="C31" i="1" s="1"/>
  <c r="C9" i="1" s="1"/>
  <c r="C31" i="2"/>
  <c r="C9" i="2" s="1"/>
  <c r="C35" i="7"/>
  <c r="C9" i="7" s="1"/>
  <c r="C11" i="7" s="1"/>
  <c r="C33" i="8"/>
  <c r="C25" i="8"/>
  <c r="C31" i="8" s="1"/>
  <c r="C32" i="8" s="1"/>
  <c r="C34" i="8"/>
  <c r="C11" i="1" l="1"/>
  <c r="C35" i="8"/>
  <c r="C9" i="8" s="1"/>
  <c r="C11" i="8" s="1"/>
  <c r="C32" i="4"/>
  <c r="C9" i="4" s="1"/>
  <c r="C11" i="4"/>
</calcChain>
</file>

<file path=xl/sharedStrings.xml><?xml version="1.0" encoding="utf-8"?>
<sst xmlns="http://schemas.openxmlformats.org/spreadsheetml/2006/main" count="243" uniqueCount="119">
  <si>
    <t>100 Meter Sprint</t>
  </si>
  <si>
    <t>User Inputs</t>
  </si>
  <si>
    <t>Veränderbare Parameter</t>
  </si>
  <si>
    <t>Anzahl der Teilnehmenden</t>
  </si>
  <si>
    <t>Berechnungen</t>
  </si>
  <si>
    <t>Es folgen:</t>
  </si>
  <si>
    <t>Energie einer Einzelnen [J]</t>
  </si>
  <si>
    <t>Energie einer Einzelnen [kWh]</t>
  </si>
  <si>
    <t>Gesamtenergie [kWh]</t>
  </si>
  <si>
    <t>1000 Meter Lauf</t>
  </si>
  <si>
    <t>Fahrrad fahren</t>
  </si>
  <si>
    <r>
      <t>Gelaufene Strecke einer Schülerin</t>
    </r>
    <r>
      <rPr>
        <b/>
        <sz val="12"/>
        <color rgb="FF123C5F"/>
        <rFont val="Helvetica"/>
        <family val="2"/>
      </rPr>
      <t xml:space="preserve"> [m]</t>
    </r>
  </si>
  <si>
    <r>
      <t>Gewicht einer Schülerin</t>
    </r>
    <r>
      <rPr>
        <b/>
        <sz val="12"/>
        <color rgb="FF123C5F"/>
        <rFont val="Helvetica"/>
        <family val="2"/>
      </rPr>
      <t xml:space="preserve"> [kg]</t>
    </r>
  </si>
  <si>
    <r>
      <t xml:space="preserve">Durchschnittlich benötigte Zeit einer Schülerin </t>
    </r>
    <r>
      <rPr>
        <b/>
        <sz val="12"/>
        <color rgb="FF123C5F"/>
        <rFont val="Helvetica"/>
        <family val="2"/>
      </rPr>
      <t>[s]</t>
    </r>
  </si>
  <si>
    <r>
      <t xml:space="preserve">Gewicht einer Schülerin </t>
    </r>
    <r>
      <rPr>
        <b/>
        <sz val="12"/>
        <color rgb="FF123C5F"/>
        <rFont val="Helvetica"/>
        <family val="2"/>
      </rPr>
      <t>[kg]</t>
    </r>
  </si>
  <si>
    <r>
      <t xml:space="preserve">Durchschnittlich benötigte Zeit einer Schülerin </t>
    </r>
    <r>
      <rPr>
        <b/>
        <sz val="12"/>
        <color rgb="FF123C5F"/>
        <rFont val="Helvetica"/>
        <family val="2"/>
      </rPr>
      <t>[min]</t>
    </r>
  </si>
  <si>
    <r>
      <t xml:space="preserve">Gefahrene Strecke einer Schülerin </t>
    </r>
    <r>
      <rPr>
        <b/>
        <sz val="12"/>
        <color rgb="FF123C5F"/>
        <rFont val="Helvetica"/>
        <family val="2"/>
      </rPr>
      <t>[km]</t>
    </r>
  </si>
  <si>
    <r>
      <t xml:space="preserve">Durchschnittlich benötigte Zeit </t>
    </r>
    <r>
      <rPr>
        <b/>
        <sz val="12"/>
        <color rgb="FF123C5F"/>
        <rFont val="Helvetica"/>
        <family val="2"/>
      </rPr>
      <t>[h]</t>
    </r>
  </si>
  <si>
    <r>
      <t xml:space="preserve">Durchschnittlich Restzeit </t>
    </r>
    <r>
      <rPr>
        <b/>
        <sz val="12"/>
        <color rgb="FF123C5F"/>
        <rFont val="Helvetica"/>
        <family val="2"/>
      </rPr>
      <t>[min]</t>
    </r>
  </si>
  <si>
    <t>Durschnittlich benötigte Gesamtzeit [s]</t>
  </si>
  <si>
    <t>Fit-Parameter a</t>
  </si>
  <si>
    <t>Fit-Parameter b</t>
  </si>
  <si>
    <t xml:space="preserve">Model der geschwindigkeitsabhängigen Leistung die erbracht wird von folgender Website: </t>
  </si>
  <si>
    <t>Leistung einer Einzelnen [W]</t>
  </si>
  <si>
    <t>Energie Aller [kWh]</t>
  </si>
  <si>
    <t>Durschnittlich benötigte Gesamtzeit [h]</t>
  </si>
  <si>
    <t>Geschwindigkeit [km/h]</t>
  </si>
  <si>
    <r>
      <t xml:space="preserve">Gelaufene Strecke einer Schülerin </t>
    </r>
    <r>
      <rPr>
        <b/>
        <sz val="12"/>
        <color rgb="FF123C5F"/>
        <rFont val="Helvetica"/>
        <family val="2"/>
      </rPr>
      <t>[km]</t>
    </r>
  </si>
  <si>
    <r>
      <t xml:space="preserve">Durchschnittlich benötigte Zeit einer Schülerin </t>
    </r>
    <r>
      <rPr>
        <b/>
        <sz val="12"/>
        <color rgb="FF123C5F"/>
        <rFont val="Helvetica"/>
        <family val="2"/>
      </rPr>
      <t>[h]</t>
    </r>
  </si>
  <si>
    <t>Durchschnittlich benötigte Zeit [s]</t>
  </si>
  <si>
    <t>Durschnittliche Geschwindigkeit [km/h]</t>
  </si>
  <si>
    <t>Anzahl der gelaufenen Schritte</t>
  </si>
  <si>
    <t xml:space="preserve"> </t>
  </si>
  <si>
    <t>Durschnittliche Geschwindigkeit [m/s]</t>
  </si>
  <si>
    <t>Gravitationskraft [N]</t>
  </si>
  <si>
    <t>Erdbeschleunigung [m/s^2]</t>
  </si>
  <si>
    <t>Schrittfrequenz [1/s]</t>
  </si>
  <si>
    <t>Schrittbreite [m]</t>
  </si>
  <si>
    <t>40 Kilometer Marathon-Lauf</t>
  </si>
  <si>
    <t xml:space="preserve"> Die Schrittbreite ist die durchschnittliche Geschwindigkeit geteilt durch die Schrittfrequenz</t>
  </si>
  <si>
    <t>Ist die gesamtgelaufene Strecke in Meter geteilt durch die Schrittbreite</t>
  </si>
  <si>
    <t>Kinetische Energie [kWh]</t>
  </si>
  <si>
    <t>Arbeit gegen das Gravitationsfeld [J]</t>
  </si>
  <si>
    <t>Höhe auf die der Fuß angehoben wird [m]</t>
  </si>
  <si>
    <t>Arbeit gegen das Gravitationsfeld [kWh]</t>
  </si>
  <si>
    <t xml:space="preserve">Gesamtenergie einer Einzelnen [kWh] </t>
  </si>
  <si>
    <t>Energie aller [kWh]</t>
  </si>
  <si>
    <t>Beobachtung: Je mehr Energie wird verbraucht, umso mehr Schritte also umso länger man braucht. Die durchschnittliche Geschwindigkeit nimmt zwar bei einer kleineren benötigten Zeit zu, aber die damit verbundene kinetische Energie ist viel kleiner, als die Arbeit die man bei jedem Schritt leisten muss um den Fuß anzuheben.</t>
  </si>
  <si>
    <t>Die Energie die der menschliche Körper zuführen muss um bei jedem Schritt gegen das Gravitationsfeld zu arbeiten + seine kinetische Energie</t>
  </si>
  <si>
    <t>Die mechanische Energie die erbracht werden muss um bei einer gegebene Geschwindigkeit das Fahren aufrechtzuerhalten.</t>
  </si>
  <si>
    <t>Durschnittsgeschwindigkeit [m/s]</t>
  </si>
  <si>
    <t>Kinetische Energie [J]</t>
  </si>
  <si>
    <t>Die mechanische assoziert mit der Top-Geschwindigkeit + dem Überwinden des Gravitationsfelds über die ganze Strecke</t>
  </si>
  <si>
    <t>Durschnittsgeschwindigkeit [km/h]</t>
  </si>
  <si>
    <t>Seilsprung</t>
  </si>
  <si>
    <r>
      <t>Sprunghöhe</t>
    </r>
    <r>
      <rPr>
        <b/>
        <sz val="12"/>
        <color rgb="FF123C5F"/>
        <rFont val="Helvetica"/>
        <family val="2"/>
      </rPr>
      <t xml:space="preserve"> [cm]</t>
    </r>
  </si>
  <si>
    <r>
      <t xml:space="preserve">Dauer </t>
    </r>
    <r>
      <rPr>
        <b/>
        <sz val="12"/>
        <color rgb="FF123C5F"/>
        <rFont val="Helvetica"/>
        <family val="2"/>
      </rPr>
      <t>[min]</t>
    </r>
  </si>
  <si>
    <t>Anzahl aller Sprünge</t>
  </si>
  <si>
    <r>
      <t>Springfrequenz</t>
    </r>
    <r>
      <rPr>
        <b/>
        <sz val="12"/>
        <color rgb="FF123C5F"/>
        <rFont val="Helvetica"/>
        <family val="2"/>
      </rPr>
      <t xml:space="preserve"> [1/s]</t>
    </r>
  </si>
  <si>
    <t>Bei jedem Sprung wird gegen das Gravitationsfeld gearbeitet, das ist diese Energie</t>
  </si>
  <si>
    <t>Fußball</t>
  </si>
  <si>
    <r>
      <t>Durschnittlich insgesamt gelaufene Strecke eines Spielers (beschleunigt + konstant)</t>
    </r>
    <r>
      <rPr>
        <b/>
        <sz val="12"/>
        <color rgb="FF123C5F"/>
        <rFont val="Helvetica"/>
        <family val="2"/>
      </rPr>
      <t xml:space="preserve"> [m]</t>
    </r>
  </si>
  <si>
    <r>
      <t>Durchschnittliches Gewicht der Spieler</t>
    </r>
    <r>
      <rPr>
        <b/>
        <sz val="12"/>
        <color rgb="FF123C5F"/>
        <rFont val="Helvetica"/>
        <family val="2"/>
      </rPr>
      <t xml:space="preserve"> [kg]</t>
    </r>
  </si>
  <si>
    <t>Wie viele Spiele werden gespielt? (1 ≙ 90min)</t>
  </si>
  <si>
    <t>Spielzeit [s]</t>
  </si>
  <si>
    <t>Insgesamt beschleunigte Strecke [m]</t>
  </si>
  <si>
    <t>Wie viele Sprinte innerhalb der ganzen Spielzeit?</t>
  </si>
  <si>
    <t>Die Gesamtzeit mal der Sprintfrequenz (z.B. 5 Sprinte pro Fünf Minuten)</t>
  </si>
  <si>
    <r>
      <t xml:space="preserve">Wie lange wird pro Sprint ca. beschleunigt? </t>
    </r>
    <r>
      <rPr>
        <b/>
        <sz val="12"/>
        <color rgb="FF123C5F"/>
        <rFont val="Helvetica"/>
        <family val="2"/>
      </rPr>
      <t>[s]</t>
    </r>
  </si>
  <si>
    <t>Strecke pro Sprint [m]</t>
  </si>
  <si>
    <t>Erreichte Geschwindigkeit nach einem Sprint [m/s]</t>
  </si>
  <si>
    <t>Durchschnittliche Geschwindigkeit beim Laufen [m/s]</t>
  </si>
  <si>
    <t>Ist die gesamte Strecke - die beschleunigte Strecke und dividiert durch die Spielzeit - die Zeit in der beschleunigt wird</t>
  </si>
  <si>
    <t>Anzahl der Schritte beim Laufen</t>
  </si>
  <si>
    <t>Anzahl der Schritte beim Sprinten</t>
  </si>
  <si>
    <t>Annahme: Schrittbreite ist 1,5m</t>
  </si>
  <si>
    <t>Annahme: Schrittbreite ist 1m</t>
  </si>
  <si>
    <t>Insgesamt gelaufene Strecke [m]</t>
  </si>
  <si>
    <t>Arbeit gegen das Gravitationsfeld beim Sprinten [J]</t>
  </si>
  <si>
    <t>Arbeit gegen das Gravitationsfeld beim Sprinten [kWh]</t>
  </si>
  <si>
    <t>Arbeit gegen das Gravitationsfeld beim Laufen [J]</t>
  </si>
  <si>
    <t>Arbeit gegen das Gravitationsfeld beim Laufen [kWh]</t>
  </si>
  <si>
    <t>Gesamte kinetische Energie beim Sprinten [kWh]</t>
  </si>
  <si>
    <t>Gesamte kinetische Energie beim Laufen [kWh]</t>
  </si>
  <si>
    <t>Beschleunigungsrate in einem Sprintsegment [m/s^2]</t>
  </si>
  <si>
    <r>
      <t xml:space="preserve">Wie viele Laufsegmente im ganzen Spiel? </t>
    </r>
    <r>
      <rPr>
        <b/>
        <sz val="12"/>
        <color rgb="FF123C5F"/>
        <rFont val="Helvetica"/>
        <family val="2"/>
      </rPr>
      <t>*</t>
    </r>
  </si>
  <si>
    <r>
      <rPr>
        <b/>
        <sz val="12"/>
        <color rgb="FF123C5F"/>
        <rFont val="Helvetica"/>
        <family val="2"/>
      </rPr>
      <t xml:space="preserve">* </t>
    </r>
    <r>
      <rPr>
        <sz val="12"/>
        <color rgb="FF123C5F"/>
        <rFont val="Helvetica"/>
        <family val="2"/>
      </rPr>
      <t xml:space="preserve">Also anders gefragt, wie oft bleibst du stehen auf dem Feld, und es folgt eine Jog-Sequenz? </t>
    </r>
  </si>
  <si>
    <t>Gesamte Energie eines einzelnen Spielers [kWh]</t>
  </si>
  <si>
    <t>Beiträge der kinetischen Energie und der Arbeit gegegen das Gravitationsfeld beim Sprinten und Laufen</t>
  </si>
  <si>
    <t>Eines einzelnen Spielers</t>
  </si>
  <si>
    <t>Basketball</t>
  </si>
  <si>
    <t>Wie viele Spiele werden gespielt? (1 ≙ 40min)</t>
  </si>
  <si>
    <r>
      <t xml:space="preserve">Wie oft wird innerhalb von </t>
    </r>
    <r>
      <rPr>
        <b/>
        <sz val="12"/>
        <color rgb="FF123C5F"/>
        <rFont val="Helvetica"/>
        <family val="2"/>
      </rPr>
      <t>einer Minute</t>
    </r>
    <r>
      <rPr>
        <sz val="12"/>
        <color rgb="FF123C5F"/>
        <rFont val="Helvetica"/>
        <family val="2"/>
      </rPr>
      <t xml:space="preserve"> beschleunigt?</t>
    </r>
  </si>
  <si>
    <r>
      <t xml:space="preserve">Wie oft wird innerhalb von </t>
    </r>
    <r>
      <rPr>
        <b/>
        <sz val="12"/>
        <color rgb="FF123C5F"/>
        <rFont val="Helvetica"/>
        <family val="2"/>
      </rPr>
      <t>5 Minuten</t>
    </r>
    <r>
      <rPr>
        <sz val="12"/>
        <color rgb="FF123C5F"/>
        <rFont val="Helvetica"/>
        <family val="2"/>
      </rPr>
      <t xml:space="preserve"> beschleunigt?</t>
    </r>
  </si>
  <si>
    <r>
      <t xml:space="preserve">Wie viele Richtungswechsel im ganzen Spiel? </t>
    </r>
    <r>
      <rPr>
        <b/>
        <sz val="12"/>
        <color rgb="FF123C5F"/>
        <rFont val="Helvetica"/>
        <family val="2"/>
      </rPr>
      <t>*</t>
    </r>
  </si>
  <si>
    <t>Annahme: Fuß wird um 15cm gehoben</t>
  </si>
  <si>
    <t>Annahme: Fuß wird um 40cm gehoben</t>
  </si>
  <si>
    <t>Höherer Gesamtenergie-Verbrauch wie beim Basketball. Kleinerer spezifischer Energieverbrauch.</t>
  </si>
  <si>
    <t>Kleinerer Gesamtenergie-Verbrauch wie beim Fußball. Höherer spezifischer Energieverbrauch.</t>
  </si>
  <si>
    <r>
      <rPr>
        <sz val="12"/>
        <color rgb="FF123C5F"/>
        <rFont val="Helvetica"/>
        <family val="2"/>
      </rPr>
      <t>Durchschnittliches Gewicht einer Schülerin</t>
    </r>
    <r>
      <rPr>
        <b/>
        <sz val="12"/>
        <color rgb="FF123C5F"/>
        <rFont val="Helvetica"/>
        <family val="2"/>
      </rPr>
      <t xml:space="preserve"> [kg]</t>
    </r>
  </si>
  <si>
    <r>
      <t>durchschnittliches Gewicht einer Schülerin</t>
    </r>
    <r>
      <rPr>
        <b/>
        <sz val="12"/>
        <color rgb="FF123C5F"/>
        <rFont val="Helvetica"/>
        <family val="2"/>
      </rPr>
      <t xml:space="preserve"> [kg]</t>
    </r>
  </si>
  <si>
    <t>durchschnittliche Anzahl der Sprünge pro Person</t>
  </si>
  <si>
    <t>Fall 1.) Messe Zeit</t>
  </si>
  <si>
    <t>Fall 2.) Messe Anzahl der Sprünge direkt</t>
  </si>
  <si>
    <t>Fall 1</t>
  </si>
  <si>
    <t>Fall 2</t>
  </si>
  <si>
    <r>
      <t xml:space="preserve">Wie viel Meter werden pro Sprint durchschnittlich zurückgelegt? </t>
    </r>
    <r>
      <rPr>
        <b/>
        <sz val="12"/>
        <color rgb="FF123C5F"/>
        <rFont val="Helvetica"/>
        <family val="2"/>
      </rPr>
      <t>[m]</t>
    </r>
  </si>
  <si>
    <t>Anzahl der Sprinte mal wie viele Sprinte</t>
  </si>
  <si>
    <t>Das ist wichtig da jemand der 10meter läuft weniger Enerige vebraucht als jemand der mit derselben Geschwindigkeit 2 mal 5 meter läuft. Wie viele Start-Stopps also?</t>
  </si>
  <si>
    <r>
      <rPr>
        <b/>
        <sz val="12"/>
        <color rgb="FF123C5F"/>
        <rFont val="Helvetica"/>
        <family val="2"/>
      </rPr>
      <t xml:space="preserve">* </t>
    </r>
    <r>
      <rPr>
        <sz val="12"/>
        <color rgb="FF123C5F"/>
        <rFont val="Helvetica"/>
        <family val="2"/>
      </rPr>
      <t>Siehe Erklärung Fußball</t>
    </r>
  </si>
  <si>
    <t>https://www.leifiphysik.de/mechanik/arbeit-energie-und-leistung/ausblick/energie-und-leistung-beim-fahrradfahren</t>
  </si>
  <si>
    <t>Werte abgelesen und in Python eine Potenzfunktion gefittet:</t>
  </si>
  <si>
    <t>v in km/h</t>
  </si>
  <si>
    <t>P in W</t>
  </si>
  <si>
    <t>Arbeit zur Überwindung des Luftwiderstands [kWh]</t>
  </si>
  <si>
    <t>Arbeit zur Überwindung des Luftwiderstands* [J]</t>
  </si>
  <si>
    <t>* Wird berechnet als Strecke mal Kraft, wo die Kraft sich aus der "Drag Equation" ergibt. 1.3 entspricht hierbei ca. dem Drag Coefficient des Menschen und A ist seine Oberfläche, also ca. 180cm x 30cm.</t>
  </si>
  <si>
    <t>Schrittfrequenz als Funktion der Durchschnitts-Geschwindigkeit, modelliert als Exp-Funktion**.</t>
  </si>
  <si>
    <r>
      <t>** Daten für den Fit: x_data = [10  9  8  7  6] (Geschwindigkeit in m/s) und y_data = [2.9125 3.     3.125  3.3    4.    ] (</t>
    </r>
    <r>
      <rPr>
        <i/>
        <sz val="12"/>
        <color rgb="FF123C5F"/>
        <rFont val="Helvetica"/>
        <family val="2"/>
      </rPr>
      <t>heuristisch</t>
    </r>
    <r>
      <rPr>
        <sz val="12"/>
        <color rgb="FF123C5F"/>
        <rFont val="Helvetica"/>
        <family val="2"/>
      </rPr>
      <t xml:space="preserve"> ausgewählte Schrittfrequenzen). Der Fit ist relativ schlecht aber weist das gewünschte monotone Verhalten auf, wird in Zukunft geupdated.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</si>
</sst>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2"/>
      <color theme="1"/>
      <name val="Calibri"/>
      <family val="2"/>
      <scheme val="minor"/>
    </font>
    <font>
      <sz val="12"/>
      <color rgb="FF123C5F"/>
      <name val="Helvetica"/>
      <family val="2"/>
    </font>
    <font>
      <b/>
      <sz val="35"/>
      <color rgb="FF123C5F"/>
      <name val="Helvetica"/>
      <family val="2"/>
    </font>
    <font>
      <b/>
      <sz val="12"/>
      <color rgb="FF123C5F"/>
      <name val="Helvetica"/>
      <family val="2"/>
    </font>
    <font>
      <i/>
      <sz val="12"/>
      <color rgb="FF123C5F"/>
      <name val="Helvetica"/>
      <family val="2"/>
    </font>
    <font>
      <u/>
      <sz val="12"/>
      <color rgb="FF123C5F"/>
      <name val="Helvetica"/>
      <family val="2"/>
    </font>
    <font>
      <sz val="12"/>
      <color rgb="FFFF0000"/>
      <name val="Helvetica"/>
      <family val="2"/>
    </font>
    <font>
      <sz val="12"/>
      <color rgb="FFFF0000"/>
      <name val="Helvetica"/>
      <family val="2"/>
    </font>
    <font>
      <b/>
      <u/>
      <sz val="12"/>
      <color rgb="FF123C5F"/>
      <name val="Helvetica"/>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FF"/>
        <bgColor rgb="FF000000"/>
      </patternFill>
    </fill>
    <fill>
      <patternFill patternType="solid">
        <fgColor theme="7" tint="0.79998168889431442"/>
        <bgColor indexed="64"/>
      </patternFill>
    </fill>
  </fills>
  <borders count="4">
    <border>
      <left/>
      <right/>
      <top/>
      <bottom/>
      <diagonal/>
    </border>
    <border>
      <left/>
      <right/>
      <top/>
      <bottom style="medium">
        <color theme="1" tint="0.34998626667073579"/>
      </bottom>
      <diagonal/>
    </border>
    <border>
      <left/>
      <right/>
      <top/>
      <bottom style="double">
        <color theme="1" tint="0.34998626667073579"/>
      </bottom>
      <diagonal/>
    </border>
    <border>
      <left/>
      <right/>
      <top style="medium">
        <color theme="1" tint="0.34998626667073579"/>
      </top>
      <bottom style="medium">
        <color theme="1" tint="0.34998626667073579"/>
      </bottom>
      <diagonal/>
    </border>
  </borders>
  <cellStyleXfs count="1">
    <xf numFmtId="0" fontId="0" fillId="0" borderId="0"/>
  </cellStyleXfs>
  <cellXfs count="27">
    <xf numFmtId="0" fontId="0" fillId="0" borderId="0" xfId="0"/>
    <xf numFmtId="0" fontId="2" fillId="2" borderId="0" xfId="0" applyFont="1" applyFill="1" applyAlignment="1">
      <alignment vertical="center"/>
    </xf>
    <xf numFmtId="0" fontId="1" fillId="2" borderId="0" xfId="0" applyFont="1" applyFill="1" applyAlignment="1">
      <alignment vertical="center"/>
    </xf>
    <xf numFmtId="0" fontId="3"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1" fillId="3" borderId="1" xfId="0" applyFont="1" applyFill="1" applyBorder="1" applyAlignment="1">
      <alignment vertical="center"/>
    </xf>
    <xf numFmtId="0" fontId="1" fillId="3" borderId="3" xfId="0" applyFont="1" applyFill="1" applyBorder="1" applyAlignment="1">
      <alignment vertical="center"/>
    </xf>
    <xf numFmtId="0" fontId="3" fillId="2" borderId="1" xfId="0" applyFont="1" applyFill="1" applyBorder="1" applyAlignment="1">
      <alignment vertical="center"/>
    </xf>
    <xf numFmtId="0" fontId="4"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horizontal="left" vertical="center"/>
    </xf>
    <xf numFmtId="0" fontId="5" fillId="2" borderId="0" xfId="0" applyFont="1" applyFill="1" applyAlignment="1">
      <alignment vertical="center"/>
    </xf>
    <xf numFmtId="0" fontId="1" fillId="3" borderId="1" xfId="0" applyFont="1" applyFill="1" applyBorder="1" applyAlignment="1">
      <alignment horizontal="center" vertical="center"/>
    </xf>
    <xf numFmtId="0" fontId="1" fillId="2" borderId="0" xfId="0" applyFont="1" applyFill="1" applyAlignment="1">
      <alignment horizontal="right" vertical="center"/>
    </xf>
    <xf numFmtId="4" fontId="1" fillId="2" borderId="0" xfId="0" applyNumberFormat="1" applyFont="1" applyFill="1" applyAlignment="1">
      <alignment horizontal="center" vertical="center"/>
    </xf>
    <xf numFmtId="0" fontId="1" fillId="4"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center"/>
    </xf>
    <xf numFmtId="0" fontId="6" fillId="3" borderId="3" xfId="0" applyFont="1" applyFill="1" applyBorder="1" applyAlignment="1">
      <alignment vertical="center"/>
    </xf>
    <xf numFmtId="0" fontId="8" fillId="2" borderId="0" xfId="0" applyFont="1" applyFill="1" applyAlignment="1">
      <alignment vertical="center"/>
    </xf>
    <xf numFmtId="0" fontId="1" fillId="5" borderId="0" xfId="0" applyFont="1" applyFill="1" applyAlignment="1">
      <alignment horizontal="center" vertical="center"/>
    </xf>
  </cellXfs>
  <cellStyles count="1">
    <cellStyle name="Standard" xfId="0" builtinId="0"/>
  </cellStyles>
  <dxfs count="0"/>
  <tableStyles count="0" defaultTableStyle="TableStyleMedium2" defaultPivotStyle="PivotStyleLight16"/>
  <colors>
    <mruColors>
      <color rgb="FFEFE867"/>
      <color rgb="FF123C5F"/>
      <color rgb="FFECE3D8"/>
      <color rgb="FFD4ECF5"/>
      <color rgb="FFC22477"/>
      <color rgb="FFFFFFFF"/>
      <color rgb="FFEC5F5B"/>
      <color rgb="FFCF9FC9"/>
      <color rgb="FFC5CA45"/>
      <color rgb="FFD9DA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134381</xdr:colOff>
      <xdr:row>20</xdr:row>
      <xdr:rowOff>173674</xdr:rowOff>
    </xdr:from>
    <xdr:ext cx="580480" cy="503979"/>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09066692-A4B3-7748-B269-104A9037EDD9}"/>
                </a:ext>
              </a:extLst>
            </xdr:cNvPr>
            <xdr:cNvSpPr txBox="1"/>
          </xdr:nvSpPr>
          <xdr:spPr>
            <a:xfrm>
              <a:off x="6343270" y="9465298"/>
              <a:ext cx="580480" cy="503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𝐸</m:t>
                    </m:r>
                    <m:r>
                      <a:rPr lang="de-DE" sz="1100" b="0" i="1">
                        <a:latin typeface="Cambria Math" panose="02040503050406030204" pitchFamily="18" charset="0"/>
                      </a:rPr>
                      <m:t>=</m:t>
                    </m:r>
                    <m:r>
                      <a:rPr lang="de-DE" sz="1100" b="0" i="1">
                        <a:latin typeface="Cambria Math" panose="02040503050406030204" pitchFamily="18" charset="0"/>
                      </a:rPr>
                      <m:t>𝑃</m:t>
                    </m:r>
                    <m:r>
                      <a:rPr lang="de-DE" sz="1100" b="0" i="1">
                        <a:latin typeface="Cambria Math" panose="02040503050406030204" pitchFamily="18" charset="0"/>
                      </a:rPr>
                      <m:t>⋅</m:t>
                    </m:r>
                    <m:r>
                      <a:rPr lang="de-DE" sz="1100" b="0" i="1">
                        <a:latin typeface="Cambria Math" panose="02040503050406030204" pitchFamily="18" charset="0"/>
                      </a:rPr>
                      <m:t>𝑡</m:t>
                    </m:r>
                  </m:oMath>
                </m:oMathPara>
              </a14:m>
              <a:endParaRPr lang="de-DE" sz="1100" b="0"/>
            </a:p>
            <a:p>
              <a:endParaRPr lang="de-DE" sz="1100"/>
            </a:p>
          </xdr:txBody>
        </xdr:sp>
      </mc:Choice>
      <mc:Fallback xmlns="">
        <xdr:sp macro="" textlink="">
          <xdr:nvSpPr>
            <xdr:cNvPr id="3" name="Textfeld 2">
              <a:extLst>
                <a:ext uri="{FF2B5EF4-FFF2-40B4-BE49-F238E27FC236}">
                  <a16:creationId xmlns:a16="http://schemas.microsoft.com/office/drawing/2014/main" id="{09066692-A4B3-7748-B269-104A9037EDD9}"/>
                </a:ext>
              </a:extLst>
            </xdr:cNvPr>
            <xdr:cNvSpPr txBox="1"/>
          </xdr:nvSpPr>
          <xdr:spPr>
            <a:xfrm>
              <a:off x="6343270" y="9465298"/>
              <a:ext cx="580480" cy="5039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de-DE" sz="1100" b="0" i="0">
                  <a:latin typeface="Cambria Math" panose="02040503050406030204" pitchFamily="18" charset="0"/>
                </a:rPr>
                <a:t>𝐸=𝑃⋅𝑡</a:t>
              </a:r>
              <a:endParaRPr lang="de-DE" sz="1100" b="0"/>
            </a:p>
            <a:p>
              <a:pPr/>
              <a:endParaRPr lang="de-DE" sz="1100"/>
            </a:p>
          </xdr:txBody>
        </xdr:sp>
      </mc:Fallback>
    </mc:AlternateContent>
    <xdr:clientData/>
  </xdr:oneCellAnchor>
  <xdr:oneCellAnchor>
    <xdr:from>
      <xdr:col>3</xdr:col>
      <xdr:colOff>95250</xdr:colOff>
      <xdr:row>19</xdr:row>
      <xdr:rowOff>190500</xdr:rowOff>
    </xdr:from>
    <xdr:ext cx="1277273" cy="178767"/>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5DB00B17-0CD7-6B44-B81C-631799904422}"/>
                </a:ext>
              </a:extLst>
            </xdr:cNvPr>
            <xdr:cNvSpPr txBox="1"/>
          </xdr:nvSpPr>
          <xdr:spPr>
            <a:xfrm>
              <a:off x="6305550" y="9029700"/>
              <a:ext cx="1277273" cy="178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𝑃</m:t>
                    </m:r>
                    <m:d>
                      <m:dPr>
                        <m:ctrlPr>
                          <a:rPr lang="de-DE" sz="1100" b="0" i="1">
                            <a:latin typeface="Cambria Math" panose="02040503050406030204" pitchFamily="18" charset="0"/>
                          </a:rPr>
                        </m:ctrlPr>
                      </m:dPr>
                      <m:e>
                        <m:r>
                          <a:rPr lang="de-DE" sz="1100" b="0" i="1">
                            <a:latin typeface="Cambria Math" panose="02040503050406030204" pitchFamily="18" charset="0"/>
                          </a:rPr>
                          <m:t>𝑣</m:t>
                        </m:r>
                      </m:e>
                    </m:d>
                    <m:r>
                      <a:rPr lang="de-DE" sz="1100" b="0" i="1">
                        <a:latin typeface="Cambria Math" panose="02040503050406030204" pitchFamily="18" charset="0"/>
                      </a:rPr>
                      <m:t>=</m:t>
                    </m:r>
                    <m:r>
                      <a:rPr lang="de-DE" sz="1100" b="0" i="1">
                        <a:latin typeface="Cambria Math" panose="02040503050406030204" pitchFamily="18" charset="0"/>
                      </a:rPr>
                      <m:t>𝑎</m:t>
                    </m:r>
                    <m:r>
                      <a:rPr lang="de-DE" sz="1100" b="0" i="1">
                        <a:latin typeface="Cambria Math" panose="02040503050406030204" pitchFamily="18" charset="0"/>
                      </a:rPr>
                      <m:t>⋅</m:t>
                    </m:r>
                    <m:sSup>
                      <m:sSupPr>
                        <m:ctrlPr>
                          <a:rPr lang="de-DE" sz="1100" b="0" i="1">
                            <a:latin typeface="Cambria Math" panose="02040503050406030204" pitchFamily="18" charset="0"/>
                          </a:rPr>
                        </m:ctrlPr>
                      </m:sSupPr>
                      <m:e>
                        <m:r>
                          <a:rPr lang="de-DE" sz="1100" b="0" i="1">
                            <a:latin typeface="Cambria Math" panose="02040503050406030204" pitchFamily="18" charset="0"/>
                          </a:rPr>
                          <m:t>𝑣</m:t>
                        </m:r>
                        <m:r>
                          <a:rPr lang="de-DE" sz="1100" b="0" i="0">
                            <a:latin typeface="Cambria Math" panose="02040503050406030204" pitchFamily="18" charset="0"/>
                          </a:rPr>
                          <m:t>[</m:t>
                        </m:r>
                        <m:r>
                          <m:rPr>
                            <m:sty m:val="p"/>
                          </m:rPr>
                          <a:rPr lang="de-DE" sz="1100" b="0" i="0">
                            <a:latin typeface="Cambria Math" panose="02040503050406030204" pitchFamily="18" charset="0"/>
                          </a:rPr>
                          <m:t>km</m:t>
                        </m:r>
                        <m:r>
                          <a:rPr lang="de-DE" sz="1100" b="0" i="0">
                            <a:latin typeface="Cambria Math" panose="02040503050406030204" pitchFamily="18" charset="0"/>
                          </a:rPr>
                          <m:t>/</m:t>
                        </m:r>
                        <m:r>
                          <m:rPr>
                            <m:sty m:val="p"/>
                          </m:rPr>
                          <a:rPr lang="de-DE" sz="1100" b="0" i="0">
                            <a:latin typeface="Cambria Math" panose="02040503050406030204" pitchFamily="18" charset="0"/>
                          </a:rPr>
                          <m:t>h</m:t>
                        </m:r>
                        <m:r>
                          <a:rPr lang="de-DE" sz="1100" b="0" i="0">
                            <a:latin typeface="Cambria Math" panose="02040503050406030204" pitchFamily="18" charset="0"/>
                          </a:rPr>
                          <m:t>]</m:t>
                        </m:r>
                      </m:e>
                      <m:sup>
                        <m:r>
                          <a:rPr lang="de-DE" sz="1100" b="0" i="1">
                            <a:latin typeface="Cambria Math" panose="02040503050406030204" pitchFamily="18" charset="0"/>
                          </a:rPr>
                          <m:t>𝑏</m:t>
                        </m:r>
                      </m:sup>
                    </m:sSup>
                  </m:oMath>
                </m:oMathPara>
              </a14:m>
              <a:endParaRPr lang="de-DE" sz="1100"/>
            </a:p>
          </xdr:txBody>
        </xdr:sp>
      </mc:Choice>
      <mc:Fallback xmlns="">
        <xdr:sp macro="" textlink="">
          <xdr:nvSpPr>
            <xdr:cNvPr id="4" name="Textfeld 3">
              <a:extLst>
                <a:ext uri="{FF2B5EF4-FFF2-40B4-BE49-F238E27FC236}">
                  <a16:creationId xmlns:a16="http://schemas.microsoft.com/office/drawing/2014/main" id="{5DB00B17-0CD7-6B44-B81C-631799904422}"/>
                </a:ext>
              </a:extLst>
            </xdr:cNvPr>
            <xdr:cNvSpPr txBox="1"/>
          </xdr:nvSpPr>
          <xdr:spPr>
            <a:xfrm>
              <a:off x="6305550" y="9029700"/>
              <a:ext cx="1277273" cy="17876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𝑃(𝑣)=𝑎⋅〖𝑣[km/h]〗^𝑏</a:t>
              </a:r>
              <a:endParaRPr lang="de-DE" sz="1100"/>
            </a:p>
          </xdr:txBody>
        </xdr:sp>
      </mc:Fallback>
    </mc:AlternateContent>
    <xdr:clientData/>
  </xdr:oneCellAnchor>
  <xdr:oneCellAnchor>
    <xdr:from>
      <xdr:col>3</xdr:col>
      <xdr:colOff>127000</xdr:colOff>
      <xdr:row>18</xdr:row>
      <xdr:rowOff>88900</xdr:rowOff>
    </xdr:from>
    <xdr:ext cx="665952" cy="353174"/>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8D21FBB7-3DE9-F548-8176-C833365D6441}"/>
                </a:ext>
              </a:extLst>
            </xdr:cNvPr>
            <xdr:cNvSpPr txBox="1"/>
          </xdr:nvSpPr>
          <xdr:spPr>
            <a:xfrm>
              <a:off x="6335889" y="8490438"/>
              <a:ext cx="665952" cy="353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𝑣</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latin typeface="Cambria Math" panose="02040503050406030204" pitchFamily="18" charset="0"/>
                          </a:rPr>
                          <m:t>𝑥</m:t>
                        </m:r>
                        <m:r>
                          <a:rPr lang="de-DE" sz="1100" b="0" i="0">
                            <a:latin typeface="Cambria Math" panose="02040503050406030204" pitchFamily="18" charset="0"/>
                          </a:rPr>
                          <m:t>[</m:t>
                        </m:r>
                        <m:r>
                          <m:rPr>
                            <m:sty m:val="p"/>
                          </m:rPr>
                          <a:rPr lang="de-DE" sz="1100" b="0" i="0">
                            <a:latin typeface="Cambria Math" panose="02040503050406030204" pitchFamily="18" charset="0"/>
                          </a:rPr>
                          <m:t>km</m:t>
                        </m:r>
                        <m:r>
                          <a:rPr lang="de-DE" sz="1100" b="0" i="0">
                            <a:latin typeface="Cambria Math" panose="02040503050406030204" pitchFamily="18" charset="0"/>
                          </a:rPr>
                          <m:t>]</m:t>
                        </m:r>
                      </m:num>
                      <m:den>
                        <m:r>
                          <a:rPr lang="de-DE" sz="1100" b="0" i="1">
                            <a:latin typeface="Cambria Math" panose="02040503050406030204" pitchFamily="18" charset="0"/>
                          </a:rPr>
                          <m:t>𝑡</m:t>
                        </m:r>
                        <m:r>
                          <a:rPr lang="de-DE" sz="1100" b="0" i="1">
                            <a:latin typeface="Cambria Math" panose="02040503050406030204" pitchFamily="18" charset="0"/>
                          </a:rPr>
                          <m:t> </m:t>
                        </m:r>
                        <m:r>
                          <a:rPr lang="de-DE" sz="1100" b="0" i="0">
                            <a:latin typeface="Cambria Math" panose="02040503050406030204" pitchFamily="18" charset="0"/>
                          </a:rPr>
                          <m:t>[</m:t>
                        </m:r>
                        <m:r>
                          <m:rPr>
                            <m:sty m:val="p"/>
                          </m:rPr>
                          <a:rPr lang="de-DE" sz="1100" b="0" i="0">
                            <a:latin typeface="Cambria Math" panose="02040503050406030204" pitchFamily="18" charset="0"/>
                          </a:rPr>
                          <m:t>h</m:t>
                        </m:r>
                        <m:r>
                          <a:rPr lang="de-DE" sz="1100" b="0" i="0">
                            <a:latin typeface="Cambria Math" panose="02040503050406030204" pitchFamily="18" charset="0"/>
                          </a:rPr>
                          <m:t>]</m:t>
                        </m:r>
                      </m:den>
                    </m:f>
                  </m:oMath>
                </m:oMathPara>
              </a14:m>
              <a:endParaRPr lang="de-DE" sz="1100"/>
            </a:p>
          </xdr:txBody>
        </xdr:sp>
      </mc:Choice>
      <mc:Fallback xmlns="">
        <xdr:sp macro="" textlink="">
          <xdr:nvSpPr>
            <xdr:cNvPr id="5" name="Textfeld 4">
              <a:extLst>
                <a:ext uri="{FF2B5EF4-FFF2-40B4-BE49-F238E27FC236}">
                  <a16:creationId xmlns:a16="http://schemas.microsoft.com/office/drawing/2014/main" id="{8D21FBB7-3DE9-F548-8176-C833365D6441}"/>
                </a:ext>
              </a:extLst>
            </xdr:cNvPr>
            <xdr:cNvSpPr txBox="1"/>
          </xdr:nvSpPr>
          <xdr:spPr>
            <a:xfrm>
              <a:off x="6335889" y="8490438"/>
              <a:ext cx="665952" cy="3531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𝑣=(𝑥[km])/(𝑡 [h])</a:t>
              </a:r>
              <a:endParaRPr lang="de-DE" sz="11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oneCellAnchor>
    <xdr:from>
      <xdr:col>2</xdr:col>
      <xdr:colOff>88900</xdr:colOff>
      <xdr:row>1</xdr:row>
      <xdr:rowOff>50800</xdr:rowOff>
    </xdr:from>
    <xdr:ext cx="65" cy="172098"/>
    <xdr:sp macro="" textlink="">
      <xdr:nvSpPr>
        <xdr:cNvPr id="2" name="Textfeld 1">
          <a:extLst>
            <a:ext uri="{FF2B5EF4-FFF2-40B4-BE49-F238E27FC236}">
              <a16:creationId xmlns:a16="http://schemas.microsoft.com/office/drawing/2014/main" id="{455DD5CB-72A8-6D41-B01A-BA513DA0885D}"/>
            </a:ext>
          </a:extLst>
        </xdr:cNvPr>
        <xdr:cNvSpPr txBox="1"/>
      </xdr:nvSpPr>
      <xdr:spPr>
        <a:xfrm>
          <a:off x="3136900" y="495300"/>
          <a:ext cx="65"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3</xdr:col>
      <xdr:colOff>317500</xdr:colOff>
      <xdr:row>18</xdr:row>
      <xdr:rowOff>114300</xdr:rowOff>
    </xdr:from>
    <xdr:ext cx="375872" cy="28988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F53AB46E-AFC6-2249-96D7-C36E7D35BFD7}"/>
                </a:ext>
              </a:extLst>
            </xdr:cNvPr>
            <xdr:cNvSpPr txBox="1"/>
          </xdr:nvSpPr>
          <xdr:spPr>
            <a:xfrm>
              <a:off x="6515100" y="8509000"/>
              <a:ext cx="375872" cy="289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𝑣</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latin typeface="Cambria Math" panose="02040503050406030204" pitchFamily="18" charset="0"/>
                          </a:rPr>
                          <m:t>𝑥</m:t>
                        </m:r>
                      </m:num>
                      <m:den>
                        <m:r>
                          <a:rPr lang="de-DE" sz="1100" b="0" i="1">
                            <a:latin typeface="Cambria Math" panose="02040503050406030204" pitchFamily="18" charset="0"/>
                          </a:rPr>
                          <m:t>𝑡</m:t>
                        </m:r>
                      </m:den>
                    </m:f>
                  </m:oMath>
                </m:oMathPara>
              </a14:m>
              <a:endParaRPr lang="de-DE" sz="1100"/>
            </a:p>
          </xdr:txBody>
        </xdr:sp>
      </mc:Choice>
      <mc:Fallback xmlns="">
        <xdr:sp macro="" textlink="">
          <xdr:nvSpPr>
            <xdr:cNvPr id="4" name="Textfeld 3">
              <a:extLst>
                <a:ext uri="{FF2B5EF4-FFF2-40B4-BE49-F238E27FC236}">
                  <a16:creationId xmlns:a16="http://schemas.microsoft.com/office/drawing/2014/main" id="{F53AB46E-AFC6-2249-96D7-C36E7D35BFD7}"/>
                </a:ext>
              </a:extLst>
            </xdr:cNvPr>
            <xdr:cNvSpPr txBox="1"/>
          </xdr:nvSpPr>
          <xdr:spPr>
            <a:xfrm>
              <a:off x="6515100" y="8509000"/>
              <a:ext cx="375872" cy="289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𝑣=𝑥/𝑡</a:t>
              </a:r>
              <a:endParaRPr lang="de-DE" sz="1100"/>
            </a:p>
          </xdr:txBody>
        </xdr:sp>
      </mc:Fallback>
    </mc:AlternateContent>
    <xdr:clientData/>
  </xdr:oneCellAnchor>
  <xdr:oneCellAnchor>
    <xdr:from>
      <xdr:col>3</xdr:col>
      <xdr:colOff>50800</xdr:colOff>
      <xdr:row>22</xdr:row>
      <xdr:rowOff>101600</xdr:rowOff>
    </xdr:from>
    <xdr:ext cx="833305" cy="316882"/>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85AC380E-783E-1649-A42E-731F8E486CB3}"/>
                </a:ext>
              </a:extLst>
            </xdr:cNvPr>
            <xdr:cNvSpPr txBox="1"/>
          </xdr:nvSpPr>
          <xdr:spPr>
            <a:xfrm>
              <a:off x="6248400" y="10718800"/>
              <a:ext cx="833305"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𝐸</m:t>
                        </m:r>
                      </m:e>
                      <m:sub>
                        <m:r>
                          <m:rPr>
                            <m:sty m:val="p"/>
                          </m:rPr>
                          <a:rPr lang="de-DE" sz="1100" b="0" i="0">
                            <a:latin typeface="Cambria Math" panose="02040503050406030204" pitchFamily="18" charset="0"/>
                          </a:rPr>
                          <m:t>kin</m:t>
                        </m:r>
                      </m:sub>
                    </m:sSub>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latin typeface="Cambria Math" panose="02040503050406030204" pitchFamily="18" charset="0"/>
                          </a:rPr>
                          <m:t>1</m:t>
                        </m:r>
                      </m:num>
                      <m:den>
                        <m:r>
                          <a:rPr lang="de-DE" sz="1100" b="0" i="1">
                            <a:latin typeface="Cambria Math" panose="02040503050406030204" pitchFamily="18" charset="0"/>
                          </a:rPr>
                          <m:t>2</m:t>
                        </m:r>
                      </m:den>
                    </m:f>
                    <m:r>
                      <a:rPr lang="de-DE" sz="1100" b="0" i="1">
                        <a:latin typeface="Cambria Math" panose="02040503050406030204" pitchFamily="18" charset="0"/>
                      </a:rPr>
                      <m:t>𝑚</m:t>
                    </m:r>
                    <m:sSup>
                      <m:sSupPr>
                        <m:ctrlPr>
                          <a:rPr lang="de-DE" sz="1100" b="0" i="1">
                            <a:latin typeface="Cambria Math" panose="02040503050406030204" pitchFamily="18" charset="0"/>
                          </a:rPr>
                        </m:ctrlPr>
                      </m:sSupPr>
                      <m:e>
                        <m:r>
                          <a:rPr lang="de-DE" sz="1100" b="0" i="1">
                            <a:latin typeface="Cambria Math" panose="02040503050406030204" pitchFamily="18" charset="0"/>
                          </a:rPr>
                          <m:t>𝑣</m:t>
                        </m:r>
                      </m:e>
                      <m:sup>
                        <m:r>
                          <a:rPr lang="de-DE" sz="1100" b="0" i="1">
                            <a:latin typeface="Cambria Math" panose="02040503050406030204" pitchFamily="18" charset="0"/>
                          </a:rPr>
                          <m:t>2</m:t>
                        </m:r>
                      </m:sup>
                    </m:sSup>
                  </m:oMath>
                </m:oMathPara>
              </a14:m>
              <a:endParaRPr lang="de-DE" sz="1100"/>
            </a:p>
          </xdr:txBody>
        </xdr:sp>
      </mc:Choice>
      <mc:Fallback xmlns="">
        <xdr:sp macro="" textlink="">
          <xdr:nvSpPr>
            <xdr:cNvPr id="3" name="Textfeld 2">
              <a:extLst>
                <a:ext uri="{FF2B5EF4-FFF2-40B4-BE49-F238E27FC236}">
                  <a16:creationId xmlns:a16="http://schemas.microsoft.com/office/drawing/2014/main" id="{85AC380E-783E-1649-A42E-731F8E486CB3}"/>
                </a:ext>
              </a:extLst>
            </xdr:cNvPr>
            <xdr:cNvSpPr txBox="1"/>
          </xdr:nvSpPr>
          <xdr:spPr>
            <a:xfrm>
              <a:off x="6248400" y="10718800"/>
              <a:ext cx="833305"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𝐸_kin=1/2 𝑚𝑣^2</a:t>
              </a:r>
              <a:endParaRPr lang="de-DE" sz="1100"/>
            </a:p>
          </xdr:txBody>
        </xdr:sp>
      </mc:Fallback>
    </mc:AlternateContent>
    <xdr:clientData/>
  </xdr:oneCellAnchor>
  <xdr:oneCellAnchor>
    <xdr:from>
      <xdr:col>3</xdr:col>
      <xdr:colOff>101600</xdr:colOff>
      <xdr:row>24</xdr:row>
      <xdr:rowOff>114300</xdr:rowOff>
    </xdr:from>
    <xdr:ext cx="675954" cy="172098"/>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8881DDA5-FFA0-9244-8260-285831B0FD31}"/>
                </a:ext>
              </a:extLst>
            </xdr:cNvPr>
            <xdr:cNvSpPr txBox="1"/>
          </xdr:nvSpPr>
          <xdr:spPr>
            <a:xfrm>
              <a:off x="6299200" y="11620500"/>
              <a:ext cx="675954"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𝐹</m:t>
                        </m:r>
                      </m:e>
                      <m:sub>
                        <m:r>
                          <a:rPr lang="de-DE" sz="1100" b="0" i="1">
                            <a:latin typeface="Cambria Math" panose="02040503050406030204" pitchFamily="18" charset="0"/>
                          </a:rPr>
                          <m:t>𝐺</m:t>
                        </m:r>
                      </m:sub>
                    </m:sSub>
                    <m:r>
                      <a:rPr lang="de-DE" sz="1100" b="0" i="1">
                        <a:latin typeface="Cambria Math" panose="02040503050406030204" pitchFamily="18" charset="0"/>
                      </a:rPr>
                      <m:t>=</m:t>
                    </m:r>
                    <m:r>
                      <a:rPr lang="de-DE" sz="1100" b="0" i="1">
                        <a:latin typeface="Cambria Math" panose="02040503050406030204" pitchFamily="18" charset="0"/>
                      </a:rPr>
                      <m:t>𝑚</m:t>
                    </m:r>
                    <m:r>
                      <a:rPr lang="de-DE" sz="1100" b="0" i="1">
                        <a:latin typeface="Cambria Math" panose="02040503050406030204" pitchFamily="18" charset="0"/>
                      </a:rPr>
                      <m:t>⋅</m:t>
                    </m:r>
                    <m:r>
                      <a:rPr lang="de-DE" sz="1100" b="0" i="1">
                        <a:latin typeface="Cambria Math" panose="02040503050406030204" pitchFamily="18" charset="0"/>
                      </a:rPr>
                      <m:t>𝑔</m:t>
                    </m:r>
                  </m:oMath>
                </m:oMathPara>
              </a14:m>
              <a:endParaRPr lang="de-DE" sz="1100"/>
            </a:p>
          </xdr:txBody>
        </xdr:sp>
      </mc:Choice>
      <mc:Fallback xmlns="">
        <xdr:sp macro="" textlink="">
          <xdr:nvSpPr>
            <xdr:cNvPr id="7" name="Textfeld 6">
              <a:extLst>
                <a:ext uri="{FF2B5EF4-FFF2-40B4-BE49-F238E27FC236}">
                  <a16:creationId xmlns:a16="http://schemas.microsoft.com/office/drawing/2014/main" id="{8881DDA5-FFA0-9244-8260-285831B0FD31}"/>
                </a:ext>
              </a:extLst>
            </xdr:cNvPr>
            <xdr:cNvSpPr txBox="1"/>
          </xdr:nvSpPr>
          <xdr:spPr>
            <a:xfrm>
              <a:off x="6299200" y="11620500"/>
              <a:ext cx="675954"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𝐹_𝐺=𝑚⋅𝑔</a:t>
              </a:r>
              <a:endParaRPr lang="de-DE" sz="1100"/>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oneCellAnchor>
    <xdr:from>
      <xdr:col>3</xdr:col>
      <xdr:colOff>203200</xdr:colOff>
      <xdr:row>27</xdr:row>
      <xdr:rowOff>152400</xdr:rowOff>
    </xdr:from>
    <xdr:ext cx="2420856" cy="238976"/>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BF44736E-E93D-7940-B9F7-5E9B86349E79}"/>
                </a:ext>
              </a:extLst>
            </xdr:cNvPr>
            <xdr:cNvSpPr txBox="1"/>
          </xdr:nvSpPr>
          <xdr:spPr>
            <a:xfrm>
              <a:off x="6400800" y="12581467"/>
              <a:ext cx="2420856" cy="238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𝐸</m:t>
                      </m:r>
                    </m:e>
                    <m:sub>
                      <m:r>
                        <m:rPr>
                          <m:sty m:val="p"/>
                        </m:rPr>
                        <a:rPr lang="de-DE" sz="1100" b="0" i="0">
                          <a:latin typeface="Cambria Math" panose="02040503050406030204" pitchFamily="18" charset="0"/>
                        </a:rPr>
                        <m:t>kin</m:t>
                      </m:r>
                    </m:sub>
                  </m:sSub>
                  <m:r>
                    <a:rPr lang="de-DE" sz="1100" b="0" i="1">
                      <a:latin typeface="Cambria Math" panose="02040503050406030204" pitchFamily="18" charset="0"/>
                    </a:rPr>
                    <m:t>=</m:t>
                  </m:r>
                  <m:r>
                    <a:rPr lang="de-DE" sz="1100" b="0" i="1">
                      <a:latin typeface="Cambria Math" panose="02040503050406030204" pitchFamily="18" charset="0"/>
                    </a:rPr>
                    <m:t>𝑥</m:t>
                  </m:r>
                  <m:r>
                    <a:rPr lang="de-DE" sz="1100" b="0" i="1">
                      <a:latin typeface="Cambria Math" panose="02040503050406030204" pitchFamily="18" charset="0"/>
                    </a:rPr>
                    <m:t>⋅</m:t>
                  </m:r>
                  <m:r>
                    <a:rPr lang="de-DE" sz="1100" b="0" i="1">
                      <a:latin typeface="Cambria Math" panose="02040503050406030204" pitchFamily="18" charset="0"/>
                    </a:rPr>
                    <m:t>𝐹</m:t>
                  </m:r>
                  <m:r>
                    <a:rPr lang="de-DE" sz="1100" b="0" i="1">
                      <a:latin typeface="Cambria Math" panose="02040503050406030204" pitchFamily="18" charset="0"/>
                    </a:rPr>
                    <m:t>=</m:t>
                  </m:r>
                  <m:r>
                    <a:rPr lang="de-DE" sz="1100" b="0" i="1">
                      <a:latin typeface="Cambria Math" panose="02040503050406030204" pitchFamily="18" charset="0"/>
                    </a:rPr>
                    <m:t>𝑥</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latin typeface="Cambria Math" panose="02040503050406030204" pitchFamily="18" charset="0"/>
                        </a:rPr>
                        <m:t>1</m:t>
                      </m:r>
                    </m:num>
                    <m:den>
                      <m:r>
                        <a:rPr lang="de-DE" sz="1100" b="0" i="1">
                          <a:latin typeface="Cambria Math" panose="02040503050406030204" pitchFamily="18" charset="0"/>
                        </a:rPr>
                        <m:t>2</m:t>
                      </m:r>
                    </m:den>
                  </m:f>
                  <m:r>
                    <m:rPr>
                      <m:lit/>
                    </m:rPr>
                    <a:rPr lang="de-DE" sz="1100" b="0" i="1">
                      <a:latin typeface="Cambria Math" panose="02040503050406030204" pitchFamily="18" charset="0"/>
                    </a:rPr>
                    <m:t> </m:t>
                  </m:r>
                  <m:r>
                    <a:rPr lang="de-DE" sz="1100" b="0" i="1">
                      <a:latin typeface="Cambria Math" panose="02040503050406030204" pitchFamily="18" charset="0"/>
                    </a:rPr>
                    <m:t>⋅</m:t>
                  </m:r>
                  <m:sSub>
                    <m:sSubPr>
                      <m:ctrlPr>
                        <a:rPr lang="de-DE" sz="1100" b="0" i="1">
                          <a:latin typeface="Cambria Math" panose="02040503050406030204" pitchFamily="18" charset="0"/>
                        </a:rPr>
                      </m:ctrlPr>
                    </m:sSubPr>
                    <m:e>
                      <m:r>
                        <a:rPr lang="de-DE" sz="1100" b="0" i="1">
                          <a:latin typeface="Cambria Math" panose="02040503050406030204" pitchFamily="18" charset="0"/>
                        </a:rPr>
                        <m:t>𝜌</m:t>
                      </m:r>
                    </m:e>
                    <m:sub>
                      <m:d>
                        <m:dPr>
                          <m:begChr m:val="{"/>
                          <m:endChr m:val="}"/>
                          <m:ctrlPr>
                            <a:rPr lang="de-DE" sz="1100" b="0" i="1">
                              <a:latin typeface="Cambria Math" panose="02040503050406030204" pitchFamily="18" charset="0"/>
                            </a:rPr>
                          </m:ctrlPr>
                        </m:dPr>
                        <m:e>
                          <m:r>
                            <m:rPr>
                              <m:sty m:val="p"/>
                            </m:rPr>
                            <a:rPr lang="de-DE" sz="1100" b="0" i="0">
                              <a:latin typeface="Cambria Math" panose="02040503050406030204" pitchFamily="18" charset="0"/>
                            </a:rPr>
                            <m:t>luft</m:t>
                          </m:r>
                        </m:e>
                      </m:d>
                    </m:sub>
                  </m:sSub>
                  <m:r>
                    <a:rPr lang="de-DE" sz="1100" b="0" i="1">
                      <a:latin typeface="Cambria Math" panose="02040503050406030204" pitchFamily="18" charset="0"/>
                    </a:rPr>
                    <m:t>⋅</m:t>
                  </m:r>
                  <m:sSup>
                    <m:sSupPr>
                      <m:ctrlPr>
                        <a:rPr lang="de-DE" sz="1100" b="0" i="1">
                          <a:latin typeface="Cambria Math" panose="02040503050406030204" pitchFamily="18" charset="0"/>
                        </a:rPr>
                      </m:ctrlPr>
                    </m:sSupPr>
                    <m:e>
                      <m:r>
                        <a:rPr lang="de-DE" sz="1100" b="0" i="1">
                          <a:latin typeface="Cambria Math" panose="02040503050406030204" pitchFamily="18" charset="0"/>
                        </a:rPr>
                        <m:t>𝑣</m:t>
                      </m:r>
                    </m:e>
                    <m:sup>
                      <m:r>
                        <a:rPr lang="de-DE" sz="1100" b="0" i="1">
                          <a:latin typeface="Cambria Math" panose="02040503050406030204" pitchFamily="18" charset="0"/>
                        </a:rPr>
                        <m:t>2</m:t>
                      </m:r>
                    </m:sup>
                  </m:sSup>
                  <m:r>
                    <a:rPr lang="de-DE" sz="1100" b="0" i="1">
                      <a:latin typeface="Cambria Math" panose="02040503050406030204" pitchFamily="18" charset="0"/>
                    </a:rPr>
                    <m:t>⋅1.3⋅</m:t>
                  </m:r>
                  <m:r>
                    <a:rPr lang="de-DE" sz="1100" b="0" i="1">
                      <a:latin typeface="Cambria Math" panose="02040503050406030204" pitchFamily="18" charset="0"/>
                    </a:rPr>
                    <m:t>𝐴</m:t>
                  </m:r>
                </m:oMath>
              </a14:m>
              <a:r>
                <a:rPr lang="de-DE" sz="1100"/>
                <a:t>  </a:t>
              </a:r>
            </a:p>
          </xdr:txBody>
        </xdr:sp>
      </mc:Choice>
      <mc:Fallback xmlns="">
        <xdr:sp macro="" textlink="">
          <xdr:nvSpPr>
            <xdr:cNvPr id="2" name="Textfeld 1">
              <a:extLst>
                <a:ext uri="{FF2B5EF4-FFF2-40B4-BE49-F238E27FC236}">
                  <a16:creationId xmlns:a16="http://schemas.microsoft.com/office/drawing/2014/main" id="{BF44736E-E93D-7940-B9F7-5E9B86349E79}"/>
                </a:ext>
              </a:extLst>
            </xdr:cNvPr>
            <xdr:cNvSpPr txBox="1"/>
          </xdr:nvSpPr>
          <xdr:spPr>
            <a:xfrm>
              <a:off x="6400800" y="12581467"/>
              <a:ext cx="2420856" cy="238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100" b="0" i="0">
                  <a:latin typeface="Cambria Math" panose="02040503050406030204" pitchFamily="18" charset="0"/>
                </a:rPr>
                <a:t>𝐸_kin=𝑥⋅𝐹=𝑥⋅1/2 \ ⋅𝜌_{luft} ⋅𝑣^2⋅1.3⋅𝐴</a:t>
              </a:r>
              <a:r>
                <a:rPr lang="de-DE" sz="1100"/>
                <a:t>  </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3</xdr:col>
      <xdr:colOff>88900</xdr:colOff>
      <xdr:row>16</xdr:row>
      <xdr:rowOff>50800</xdr:rowOff>
    </xdr:from>
    <xdr:ext cx="375872" cy="289888"/>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02E7A64E-8AFB-A24D-9320-651B1E35551E}"/>
                </a:ext>
              </a:extLst>
            </xdr:cNvPr>
            <xdr:cNvSpPr txBox="1"/>
          </xdr:nvSpPr>
          <xdr:spPr>
            <a:xfrm>
              <a:off x="6286500" y="8001000"/>
              <a:ext cx="375872" cy="289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𝑣</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latin typeface="Cambria Math" panose="02040503050406030204" pitchFamily="18" charset="0"/>
                          </a:rPr>
                          <m:t>𝑥</m:t>
                        </m:r>
                      </m:num>
                      <m:den>
                        <m:r>
                          <a:rPr lang="de-DE" sz="1100" b="0" i="1">
                            <a:latin typeface="Cambria Math" panose="02040503050406030204" pitchFamily="18" charset="0"/>
                          </a:rPr>
                          <m:t>𝑡</m:t>
                        </m:r>
                      </m:den>
                    </m:f>
                  </m:oMath>
                </m:oMathPara>
              </a14:m>
              <a:endParaRPr lang="de-DE" sz="1100"/>
            </a:p>
          </xdr:txBody>
        </xdr:sp>
      </mc:Choice>
      <mc:Fallback xmlns="">
        <xdr:sp macro="" textlink="">
          <xdr:nvSpPr>
            <xdr:cNvPr id="2" name="Textfeld 1">
              <a:extLst>
                <a:ext uri="{FF2B5EF4-FFF2-40B4-BE49-F238E27FC236}">
                  <a16:creationId xmlns:a16="http://schemas.microsoft.com/office/drawing/2014/main" id="{02E7A64E-8AFB-A24D-9320-651B1E35551E}"/>
                </a:ext>
              </a:extLst>
            </xdr:cNvPr>
            <xdr:cNvSpPr txBox="1"/>
          </xdr:nvSpPr>
          <xdr:spPr>
            <a:xfrm>
              <a:off x="6286500" y="8001000"/>
              <a:ext cx="375872" cy="2898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𝑣=𝑥/𝑡</a:t>
              </a:r>
              <a:endParaRPr lang="de-DE" sz="1100"/>
            </a:p>
          </xdr:txBody>
        </xdr:sp>
      </mc:Fallback>
    </mc:AlternateContent>
    <xdr:clientData/>
  </xdr:oneCellAnchor>
  <xdr:oneCellAnchor>
    <xdr:from>
      <xdr:col>3</xdr:col>
      <xdr:colOff>96736</xdr:colOff>
      <xdr:row>17</xdr:row>
      <xdr:rowOff>91333</xdr:rowOff>
    </xdr:from>
    <xdr:ext cx="833305" cy="316882"/>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9681CF5B-9C15-144F-BE36-016D65501B73}"/>
                </a:ext>
              </a:extLst>
            </xdr:cNvPr>
            <xdr:cNvSpPr txBox="1"/>
          </xdr:nvSpPr>
          <xdr:spPr>
            <a:xfrm>
              <a:off x="6548336" y="8587633"/>
              <a:ext cx="833305"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𝐸</m:t>
                        </m:r>
                      </m:e>
                      <m:sub>
                        <m:r>
                          <m:rPr>
                            <m:sty m:val="p"/>
                          </m:rPr>
                          <a:rPr lang="de-DE" sz="1100" b="0" i="0">
                            <a:latin typeface="Cambria Math" panose="02040503050406030204" pitchFamily="18" charset="0"/>
                          </a:rPr>
                          <m:t>kin</m:t>
                        </m:r>
                      </m:sub>
                    </m:sSub>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latin typeface="Cambria Math" panose="02040503050406030204" pitchFamily="18" charset="0"/>
                          </a:rPr>
                          <m:t>1</m:t>
                        </m:r>
                      </m:num>
                      <m:den>
                        <m:r>
                          <a:rPr lang="de-DE" sz="1100" b="0" i="1">
                            <a:latin typeface="Cambria Math" panose="02040503050406030204" pitchFamily="18" charset="0"/>
                          </a:rPr>
                          <m:t>2</m:t>
                        </m:r>
                      </m:den>
                    </m:f>
                    <m:r>
                      <a:rPr lang="de-DE" sz="1100" b="0" i="1">
                        <a:latin typeface="Cambria Math" panose="02040503050406030204" pitchFamily="18" charset="0"/>
                      </a:rPr>
                      <m:t>𝑚</m:t>
                    </m:r>
                    <m:sSup>
                      <m:sSupPr>
                        <m:ctrlPr>
                          <a:rPr lang="de-DE" sz="1100" b="0" i="1">
                            <a:latin typeface="Cambria Math" panose="02040503050406030204" pitchFamily="18" charset="0"/>
                          </a:rPr>
                        </m:ctrlPr>
                      </m:sSupPr>
                      <m:e>
                        <m:r>
                          <a:rPr lang="de-DE" sz="1100" b="0" i="1">
                            <a:latin typeface="Cambria Math" panose="02040503050406030204" pitchFamily="18" charset="0"/>
                          </a:rPr>
                          <m:t>𝑣</m:t>
                        </m:r>
                      </m:e>
                      <m:sup>
                        <m:r>
                          <a:rPr lang="de-DE" sz="1100" b="0" i="1">
                            <a:latin typeface="Cambria Math" panose="02040503050406030204" pitchFamily="18" charset="0"/>
                          </a:rPr>
                          <m:t>2</m:t>
                        </m:r>
                      </m:sup>
                    </m:sSup>
                  </m:oMath>
                </m:oMathPara>
              </a14:m>
              <a:endParaRPr lang="de-DE" sz="1100"/>
            </a:p>
          </xdr:txBody>
        </xdr:sp>
      </mc:Choice>
      <mc:Fallback xmlns="">
        <xdr:sp macro="" textlink="">
          <xdr:nvSpPr>
            <xdr:cNvPr id="3" name="Textfeld 2">
              <a:extLst>
                <a:ext uri="{FF2B5EF4-FFF2-40B4-BE49-F238E27FC236}">
                  <a16:creationId xmlns:a16="http://schemas.microsoft.com/office/drawing/2014/main" id="{9681CF5B-9C15-144F-BE36-016D65501B73}"/>
                </a:ext>
              </a:extLst>
            </xdr:cNvPr>
            <xdr:cNvSpPr txBox="1"/>
          </xdr:nvSpPr>
          <xdr:spPr>
            <a:xfrm>
              <a:off x="6548336" y="8587633"/>
              <a:ext cx="833305"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𝐸_kin=1/2 𝑚𝑣^2</a:t>
              </a:r>
              <a:endParaRPr lang="de-DE" sz="1100"/>
            </a:p>
          </xdr:txBody>
        </xdr:sp>
      </mc:Fallback>
    </mc:AlternateContent>
    <xdr:clientData/>
  </xdr:oneCellAnchor>
  <xdr:oneCellAnchor>
    <xdr:from>
      <xdr:col>3</xdr:col>
      <xdr:colOff>182657</xdr:colOff>
      <xdr:row>27</xdr:row>
      <xdr:rowOff>11213</xdr:rowOff>
    </xdr:from>
    <xdr:ext cx="2435667" cy="238976"/>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55C50C93-D8E0-FE44-9459-3DCBD32ADDCF}"/>
                </a:ext>
              </a:extLst>
            </xdr:cNvPr>
            <xdr:cNvSpPr txBox="1"/>
          </xdr:nvSpPr>
          <xdr:spPr>
            <a:xfrm>
              <a:off x="6642410" y="12397633"/>
              <a:ext cx="2435667" cy="238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14:m>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𝐸</m:t>
                      </m:r>
                    </m:e>
                    <m:sub>
                      <m:r>
                        <m:rPr>
                          <m:sty m:val="p"/>
                        </m:rPr>
                        <a:rPr lang="de-DE" sz="1100" b="0" i="0">
                          <a:latin typeface="Cambria Math" panose="02040503050406030204" pitchFamily="18" charset="0"/>
                        </a:rPr>
                        <m:t>luft</m:t>
                      </m:r>
                    </m:sub>
                  </m:sSub>
                  <m:r>
                    <a:rPr lang="de-DE" sz="1100" b="0" i="1">
                      <a:latin typeface="Cambria Math" panose="02040503050406030204" pitchFamily="18" charset="0"/>
                    </a:rPr>
                    <m:t>=</m:t>
                  </m:r>
                  <m:r>
                    <a:rPr lang="de-DE" sz="1100" b="0" i="1">
                      <a:latin typeface="Cambria Math" panose="02040503050406030204" pitchFamily="18" charset="0"/>
                    </a:rPr>
                    <m:t>𝑥</m:t>
                  </m:r>
                  <m:r>
                    <a:rPr lang="de-DE" sz="1100" b="0" i="1">
                      <a:latin typeface="Cambria Math" panose="02040503050406030204" pitchFamily="18" charset="0"/>
                    </a:rPr>
                    <m:t>⋅</m:t>
                  </m:r>
                  <m:r>
                    <a:rPr lang="de-DE" sz="1100" b="0" i="1">
                      <a:latin typeface="Cambria Math" panose="02040503050406030204" pitchFamily="18" charset="0"/>
                    </a:rPr>
                    <m:t>𝐹</m:t>
                  </m:r>
                  <m:r>
                    <a:rPr lang="de-DE" sz="1100" b="0" i="1">
                      <a:latin typeface="Cambria Math" panose="02040503050406030204" pitchFamily="18" charset="0"/>
                    </a:rPr>
                    <m:t>=</m:t>
                  </m:r>
                  <m:r>
                    <a:rPr lang="de-DE" sz="1100" b="0" i="1">
                      <a:latin typeface="Cambria Math" panose="02040503050406030204" pitchFamily="18" charset="0"/>
                    </a:rPr>
                    <m:t>𝑥</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latin typeface="Cambria Math" panose="02040503050406030204" pitchFamily="18" charset="0"/>
                        </a:rPr>
                        <m:t>1</m:t>
                      </m:r>
                    </m:num>
                    <m:den>
                      <m:r>
                        <a:rPr lang="de-DE" sz="1100" b="0" i="1">
                          <a:latin typeface="Cambria Math" panose="02040503050406030204" pitchFamily="18" charset="0"/>
                        </a:rPr>
                        <m:t>2</m:t>
                      </m:r>
                    </m:den>
                  </m:f>
                  <m:r>
                    <m:rPr>
                      <m:lit/>
                    </m:rPr>
                    <a:rPr lang="de-DE" sz="1100" b="0" i="1">
                      <a:latin typeface="Cambria Math" panose="02040503050406030204" pitchFamily="18" charset="0"/>
                    </a:rPr>
                    <m:t> </m:t>
                  </m:r>
                  <m:r>
                    <a:rPr lang="de-DE" sz="1100" b="0" i="1">
                      <a:latin typeface="Cambria Math" panose="02040503050406030204" pitchFamily="18" charset="0"/>
                    </a:rPr>
                    <m:t>⋅</m:t>
                  </m:r>
                  <m:sSub>
                    <m:sSubPr>
                      <m:ctrlPr>
                        <a:rPr lang="de-DE" sz="1100" b="0" i="1">
                          <a:latin typeface="Cambria Math" panose="02040503050406030204" pitchFamily="18" charset="0"/>
                        </a:rPr>
                      </m:ctrlPr>
                    </m:sSubPr>
                    <m:e>
                      <m:r>
                        <a:rPr lang="de-DE" sz="1100" b="0" i="1">
                          <a:latin typeface="Cambria Math" panose="02040503050406030204" pitchFamily="18" charset="0"/>
                        </a:rPr>
                        <m:t>𝜌</m:t>
                      </m:r>
                    </m:e>
                    <m:sub>
                      <m:d>
                        <m:dPr>
                          <m:begChr m:val="{"/>
                          <m:endChr m:val="}"/>
                          <m:ctrlPr>
                            <a:rPr lang="de-DE" sz="1100" b="0" i="1">
                              <a:latin typeface="Cambria Math" panose="02040503050406030204" pitchFamily="18" charset="0"/>
                            </a:rPr>
                          </m:ctrlPr>
                        </m:dPr>
                        <m:e>
                          <m:r>
                            <m:rPr>
                              <m:sty m:val="p"/>
                            </m:rPr>
                            <a:rPr lang="de-DE" sz="1100" b="0" i="0">
                              <a:latin typeface="Cambria Math" panose="02040503050406030204" pitchFamily="18" charset="0"/>
                            </a:rPr>
                            <m:t>luft</m:t>
                          </m:r>
                        </m:e>
                      </m:d>
                    </m:sub>
                  </m:sSub>
                  <m:r>
                    <a:rPr lang="de-DE" sz="1100" b="0" i="1">
                      <a:latin typeface="Cambria Math" panose="02040503050406030204" pitchFamily="18" charset="0"/>
                    </a:rPr>
                    <m:t>⋅</m:t>
                  </m:r>
                  <m:sSup>
                    <m:sSupPr>
                      <m:ctrlPr>
                        <a:rPr lang="de-DE" sz="1100" b="0" i="1">
                          <a:latin typeface="Cambria Math" panose="02040503050406030204" pitchFamily="18" charset="0"/>
                        </a:rPr>
                      </m:ctrlPr>
                    </m:sSupPr>
                    <m:e>
                      <m:r>
                        <a:rPr lang="de-DE" sz="1100" b="0" i="1">
                          <a:latin typeface="Cambria Math" panose="02040503050406030204" pitchFamily="18" charset="0"/>
                        </a:rPr>
                        <m:t>𝑣</m:t>
                      </m:r>
                    </m:e>
                    <m:sup>
                      <m:r>
                        <a:rPr lang="de-DE" sz="1100" b="0" i="1">
                          <a:latin typeface="Cambria Math" panose="02040503050406030204" pitchFamily="18" charset="0"/>
                        </a:rPr>
                        <m:t>2</m:t>
                      </m:r>
                    </m:sup>
                  </m:sSup>
                  <m:r>
                    <a:rPr lang="de-DE" sz="1100" b="0" i="1">
                      <a:latin typeface="Cambria Math" panose="02040503050406030204" pitchFamily="18" charset="0"/>
                    </a:rPr>
                    <m:t>⋅1.3⋅</m:t>
                  </m:r>
                  <m:r>
                    <a:rPr lang="de-DE" sz="1100" b="0" i="1">
                      <a:latin typeface="Cambria Math" panose="02040503050406030204" pitchFamily="18" charset="0"/>
                    </a:rPr>
                    <m:t>𝐴</m:t>
                  </m:r>
                </m:oMath>
              </a14:m>
              <a:r>
                <a:rPr lang="de-DE" sz="1100"/>
                <a:t>  </a:t>
              </a:r>
            </a:p>
          </xdr:txBody>
        </xdr:sp>
      </mc:Choice>
      <mc:Fallback xmlns="">
        <xdr:sp macro="" textlink="">
          <xdr:nvSpPr>
            <xdr:cNvPr id="4" name="Textfeld 3">
              <a:extLst>
                <a:ext uri="{FF2B5EF4-FFF2-40B4-BE49-F238E27FC236}">
                  <a16:creationId xmlns:a16="http://schemas.microsoft.com/office/drawing/2014/main" id="{55C50C93-D8E0-FE44-9459-3DCBD32ADDCF}"/>
                </a:ext>
              </a:extLst>
            </xdr:cNvPr>
            <xdr:cNvSpPr txBox="1"/>
          </xdr:nvSpPr>
          <xdr:spPr>
            <a:xfrm>
              <a:off x="6642410" y="12397633"/>
              <a:ext cx="2435667" cy="238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100" b="0" i="0">
                  <a:latin typeface="Cambria Math" panose="02040503050406030204" pitchFamily="18" charset="0"/>
                </a:rPr>
                <a:t>𝐸_luft=𝑥⋅𝐹=𝑥⋅1/2 \ ⋅𝜌_{luft} ⋅𝑣^2⋅1.3⋅𝐴</a:t>
              </a:r>
              <a:r>
                <a:rPr lang="de-DE" sz="1100"/>
                <a:t>  </a:t>
              </a:r>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oneCellAnchor>
    <xdr:from>
      <xdr:col>2</xdr:col>
      <xdr:colOff>2456504</xdr:colOff>
      <xdr:row>27</xdr:row>
      <xdr:rowOff>162668</xdr:rowOff>
    </xdr:from>
    <xdr:ext cx="933653" cy="172098"/>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C5B2F35-E8CD-F54F-986F-DEB2D4E11BC6}"/>
                </a:ext>
              </a:extLst>
            </xdr:cNvPr>
            <xdr:cNvSpPr txBox="1"/>
          </xdr:nvSpPr>
          <xdr:spPr>
            <a:xfrm>
              <a:off x="5504504" y="9179668"/>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𝑊</m:t>
                    </m:r>
                    <m:r>
                      <a:rPr lang="de-DE" sz="1100" b="0" i="1">
                        <a:latin typeface="Cambria Math" panose="02040503050406030204" pitchFamily="18" charset="0"/>
                      </a:rPr>
                      <m:t>=</m:t>
                    </m:r>
                    <m:r>
                      <a:rPr lang="de-DE" sz="1100" b="0" i="1">
                        <a:latin typeface="Cambria Math" panose="02040503050406030204" pitchFamily="18" charset="0"/>
                      </a:rPr>
                      <m:t>𝑚𝑔</m:t>
                    </m:r>
                    <m:r>
                      <m:rPr>
                        <m:sty m:val="p"/>
                      </m:rPr>
                      <a:rPr lang="de-DE" sz="1100" b="0" i="0">
                        <a:latin typeface="Cambria Math" panose="02040503050406030204" pitchFamily="18" charset="0"/>
                      </a:rPr>
                      <m:t>Δ</m:t>
                    </m:r>
                    <m:r>
                      <a:rPr lang="de-DE" sz="1100" b="0" i="1">
                        <a:latin typeface="Cambria Math" panose="02040503050406030204" pitchFamily="18" charset="0"/>
                      </a:rPr>
                      <m:t>h</m:t>
                    </m:r>
                    <m:r>
                      <a:rPr lang="de-DE" sz="1100" b="0" i="1">
                        <a:latin typeface="Cambria Math" panose="02040503050406030204" pitchFamily="18" charset="0"/>
                      </a:rPr>
                      <m:t>⋅</m:t>
                    </m:r>
                    <m:r>
                      <a:rPr lang="de-DE" sz="1100" b="0" i="1">
                        <a:latin typeface="Cambria Math" panose="02040503050406030204" pitchFamily="18" charset="0"/>
                      </a:rPr>
                      <m:t>𝑁</m:t>
                    </m:r>
                  </m:oMath>
                </m:oMathPara>
              </a14:m>
              <a:endParaRPr lang="de-DE" sz="1100" b="0"/>
            </a:p>
          </xdr:txBody>
        </xdr:sp>
      </mc:Choice>
      <mc:Fallback xmlns="">
        <xdr:sp macro="" textlink="">
          <xdr:nvSpPr>
            <xdr:cNvPr id="4" name="Textfeld 3">
              <a:extLst>
                <a:ext uri="{FF2B5EF4-FFF2-40B4-BE49-F238E27FC236}">
                  <a16:creationId xmlns:a16="http://schemas.microsoft.com/office/drawing/2014/main" id="{0C5B2F35-E8CD-F54F-986F-DEB2D4E11BC6}"/>
                </a:ext>
              </a:extLst>
            </xdr:cNvPr>
            <xdr:cNvSpPr txBox="1"/>
          </xdr:nvSpPr>
          <xdr:spPr>
            <a:xfrm>
              <a:off x="5504504" y="9179668"/>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𝑊=𝑚𝑔Δℎ⋅𝑁</a:t>
              </a:r>
              <a:endParaRPr lang="de-DE" sz="1100" b="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oneCellAnchor>
    <xdr:from>
      <xdr:col>3</xdr:col>
      <xdr:colOff>56204</xdr:colOff>
      <xdr:row>21</xdr:row>
      <xdr:rowOff>149968</xdr:rowOff>
    </xdr:from>
    <xdr:ext cx="653384" cy="175304"/>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2DACD5DF-BF5B-8A4F-8471-00562476AEF2}"/>
                </a:ext>
              </a:extLst>
            </xdr:cNvPr>
            <xdr:cNvSpPr txBox="1"/>
          </xdr:nvSpPr>
          <xdr:spPr>
            <a:xfrm>
              <a:off x="6253804" y="9611468"/>
              <a:ext cx="653384" cy="175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𝑎</m:t>
                    </m:r>
                    <m:r>
                      <a:rPr lang="de-DE" sz="1100" b="0" i="1">
                        <a:latin typeface="Cambria Math" panose="02040503050406030204" pitchFamily="18" charset="0"/>
                      </a:rPr>
                      <m:t>=2</m:t>
                    </m:r>
                    <m:r>
                      <a:rPr lang="de-DE" sz="1100" b="0" i="1">
                        <a:latin typeface="Cambria Math" panose="02040503050406030204" pitchFamily="18" charset="0"/>
                      </a:rPr>
                      <m:t>𝑥</m:t>
                    </m:r>
                    <m:r>
                      <a:rPr lang="de-DE" sz="1100" b="0" i="1">
                        <a:latin typeface="Cambria Math" panose="02040503050406030204" pitchFamily="18" charset="0"/>
                      </a:rPr>
                      <m:t>/</m:t>
                    </m:r>
                    <m:sSup>
                      <m:sSupPr>
                        <m:ctrlPr>
                          <a:rPr lang="de-DE" sz="1100" b="0" i="1">
                            <a:latin typeface="Cambria Math" panose="02040503050406030204" pitchFamily="18" charset="0"/>
                          </a:rPr>
                        </m:ctrlPr>
                      </m:sSupPr>
                      <m:e>
                        <m:r>
                          <a:rPr lang="de-DE" sz="1100" b="0" i="1">
                            <a:latin typeface="Cambria Math" panose="02040503050406030204" pitchFamily="18" charset="0"/>
                          </a:rPr>
                          <m:t>𝑡</m:t>
                        </m:r>
                      </m:e>
                      <m:sup>
                        <m:r>
                          <a:rPr lang="de-DE" sz="1100" b="0" i="1">
                            <a:latin typeface="Cambria Math" panose="02040503050406030204" pitchFamily="18" charset="0"/>
                          </a:rPr>
                          <m:t>2</m:t>
                        </m:r>
                      </m:sup>
                    </m:sSup>
                  </m:oMath>
                </m:oMathPara>
              </a14:m>
              <a:endParaRPr lang="de-DE" sz="1100" b="0"/>
            </a:p>
          </xdr:txBody>
        </xdr:sp>
      </mc:Choice>
      <mc:Fallback xmlns="">
        <xdr:sp macro="" textlink="">
          <xdr:nvSpPr>
            <xdr:cNvPr id="2" name="Textfeld 1">
              <a:extLst>
                <a:ext uri="{FF2B5EF4-FFF2-40B4-BE49-F238E27FC236}">
                  <a16:creationId xmlns:a16="http://schemas.microsoft.com/office/drawing/2014/main" id="{2DACD5DF-BF5B-8A4F-8471-00562476AEF2}"/>
                </a:ext>
              </a:extLst>
            </xdr:cNvPr>
            <xdr:cNvSpPr txBox="1"/>
          </xdr:nvSpPr>
          <xdr:spPr>
            <a:xfrm>
              <a:off x="6253804" y="9611468"/>
              <a:ext cx="653384" cy="175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𝑎=2𝑥/𝑡^2</a:t>
              </a:r>
              <a:endParaRPr lang="de-DE" sz="1100" b="0"/>
            </a:p>
          </xdr:txBody>
        </xdr:sp>
      </mc:Fallback>
    </mc:AlternateContent>
    <xdr:clientData/>
  </xdr:oneCellAnchor>
  <xdr:oneCellAnchor>
    <xdr:from>
      <xdr:col>3</xdr:col>
      <xdr:colOff>43504</xdr:colOff>
      <xdr:row>22</xdr:row>
      <xdr:rowOff>99168</xdr:rowOff>
    </xdr:from>
    <xdr:ext cx="434221" cy="17209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D3C3FDC1-2C70-5C45-8F18-3E8CAC8B1A38}"/>
                </a:ext>
              </a:extLst>
            </xdr:cNvPr>
            <xdr:cNvSpPr txBox="1"/>
          </xdr:nvSpPr>
          <xdr:spPr>
            <a:xfrm>
              <a:off x="6241104" y="10005168"/>
              <a:ext cx="434221"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𝑣</m:t>
                    </m:r>
                    <m:r>
                      <a:rPr lang="de-DE" sz="1100" b="0" i="1">
                        <a:latin typeface="Cambria Math" panose="02040503050406030204" pitchFamily="18" charset="0"/>
                      </a:rPr>
                      <m:t>=</m:t>
                    </m:r>
                    <m:r>
                      <a:rPr lang="de-DE" sz="1100" b="0" i="1">
                        <a:latin typeface="Cambria Math" panose="02040503050406030204" pitchFamily="18" charset="0"/>
                      </a:rPr>
                      <m:t>𝑎𝑡</m:t>
                    </m:r>
                  </m:oMath>
                </m:oMathPara>
              </a14:m>
              <a:endParaRPr lang="de-DE" sz="1100" b="0"/>
            </a:p>
          </xdr:txBody>
        </xdr:sp>
      </mc:Choice>
      <mc:Fallback xmlns="">
        <xdr:sp macro="" textlink="">
          <xdr:nvSpPr>
            <xdr:cNvPr id="3" name="Textfeld 2">
              <a:extLst>
                <a:ext uri="{FF2B5EF4-FFF2-40B4-BE49-F238E27FC236}">
                  <a16:creationId xmlns:a16="http://schemas.microsoft.com/office/drawing/2014/main" id="{D3C3FDC1-2C70-5C45-8F18-3E8CAC8B1A38}"/>
                </a:ext>
              </a:extLst>
            </xdr:cNvPr>
            <xdr:cNvSpPr txBox="1"/>
          </xdr:nvSpPr>
          <xdr:spPr>
            <a:xfrm>
              <a:off x="6241104" y="10005168"/>
              <a:ext cx="434221"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𝑣=𝑎𝑡</a:t>
              </a:r>
              <a:endParaRPr lang="de-DE" sz="1100" b="0"/>
            </a:p>
          </xdr:txBody>
        </xdr:sp>
      </mc:Fallback>
    </mc:AlternateContent>
    <xdr:clientData/>
  </xdr:oneCellAnchor>
  <xdr:oneCellAnchor>
    <xdr:from>
      <xdr:col>3</xdr:col>
      <xdr:colOff>25400</xdr:colOff>
      <xdr:row>32</xdr:row>
      <xdr:rowOff>241300</xdr:rowOff>
    </xdr:from>
    <xdr:ext cx="1417632" cy="316882"/>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2E506330-E122-944B-BA08-33B4C4E838CA}"/>
                </a:ext>
              </a:extLst>
            </xdr:cNvPr>
            <xdr:cNvSpPr txBox="1"/>
          </xdr:nvSpPr>
          <xdr:spPr>
            <a:xfrm>
              <a:off x="6375400" y="16789400"/>
              <a:ext cx="1417632"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𝐸</m:t>
                        </m:r>
                      </m:e>
                      <m:sub>
                        <m:r>
                          <m:rPr>
                            <m:sty m:val="p"/>
                          </m:rPr>
                          <a:rPr lang="de-DE" sz="1100" b="0" i="0">
                            <a:latin typeface="Cambria Math" panose="02040503050406030204" pitchFamily="18" charset="0"/>
                          </a:rPr>
                          <m:t>kin</m:t>
                        </m:r>
                      </m:sub>
                    </m:sSub>
                    <m:r>
                      <a:rPr lang="de-DE" sz="1100" b="0" i="1">
                        <a:latin typeface="Cambria Math" panose="02040503050406030204" pitchFamily="18" charset="0"/>
                      </a:rPr>
                      <m:t>=</m:t>
                    </m:r>
                    <m:sSub>
                      <m:sSubPr>
                        <m:ctrlPr>
                          <a:rPr lang="de-DE" sz="1100" b="0" i="1">
                            <a:latin typeface="Cambria Math" panose="02040503050406030204" pitchFamily="18" charset="0"/>
                          </a:rPr>
                        </m:ctrlPr>
                      </m:sSubPr>
                      <m:e>
                        <m:r>
                          <a:rPr lang="de-DE" sz="1100" b="0" i="1">
                            <a:latin typeface="Cambria Math" panose="02040503050406030204" pitchFamily="18" charset="0"/>
                          </a:rPr>
                          <m:t>𝑁</m:t>
                        </m:r>
                      </m:e>
                      <m:sub>
                        <m:r>
                          <m:rPr>
                            <m:sty m:val="p"/>
                          </m:rPr>
                          <a:rPr lang="de-DE" sz="1100" b="0" i="0">
                            <a:latin typeface="Cambria Math" panose="02040503050406030204" pitchFamily="18" charset="0"/>
                          </a:rPr>
                          <m:t>Sprinte</m:t>
                        </m:r>
                      </m:sub>
                    </m:sSub>
                    <m:f>
                      <m:fPr>
                        <m:ctrlPr>
                          <a:rPr lang="de-DE" sz="1100" b="0" i="1">
                            <a:latin typeface="Cambria Math" panose="02040503050406030204" pitchFamily="18" charset="0"/>
                          </a:rPr>
                        </m:ctrlPr>
                      </m:fPr>
                      <m:num>
                        <m:r>
                          <a:rPr lang="de-DE" sz="1100" b="0" i="1">
                            <a:latin typeface="Cambria Math" panose="02040503050406030204" pitchFamily="18" charset="0"/>
                          </a:rPr>
                          <m:t>1</m:t>
                        </m:r>
                      </m:num>
                      <m:den>
                        <m:r>
                          <a:rPr lang="de-DE" sz="1100" b="0" i="1">
                            <a:latin typeface="Cambria Math" panose="02040503050406030204" pitchFamily="18" charset="0"/>
                          </a:rPr>
                          <m:t>2</m:t>
                        </m:r>
                      </m:den>
                    </m:f>
                    <m:r>
                      <a:rPr lang="de-DE" sz="1100" b="0" i="1">
                        <a:latin typeface="Cambria Math" panose="02040503050406030204" pitchFamily="18" charset="0"/>
                      </a:rPr>
                      <m:t>𝑚</m:t>
                    </m:r>
                    <m:sSubSup>
                      <m:sSubSupPr>
                        <m:ctrlPr>
                          <a:rPr lang="de-DE" sz="1100" b="0" i="1">
                            <a:latin typeface="Cambria Math" panose="02040503050406030204" pitchFamily="18" charset="0"/>
                          </a:rPr>
                        </m:ctrlPr>
                      </m:sSubSupPr>
                      <m:e>
                        <m:r>
                          <a:rPr lang="de-DE" sz="1100" b="0" i="1">
                            <a:latin typeface="Cambria Math" panose="02040503050406030204" pitchFamily="18" charset="0"/>
                          </a:rPr>
                          <m:t>𝑣</m:t>
                        </m:r>
                      </m:e>
                      <m:sub>
                        <m:r>
                          <m:rPr>
                            <m:sty m:val="p"/>
                          </m:rPr>
                          <a:rPr lang="de-DE" sz="1100" b="0" i="0">
                            <a:latin typeface="Cambria Math" panose="02040503050406030204" pitchFamily="18" charset="0"/>
                          </a:rPr>
                          <m:t>top</m:t>
                        </m:r>
                      </m:sub>
                      <m:sup>
                        <m:r>
                          <a:rPr lang="de-DE" sz="1100" b="0" i="1">
                            <a:latin typeface="Cambria Math" panose="02040503050406030204" pitchFamily="18" charset="0"/>
                          </a:rPr>
                          <m:t>2</m:t>
                        </m:r>
                      </m:sup>
                    </m:sSubSup>
                  </m:oMath>
                </m:oMathPara>
              </a14:m>
              <a:endParaRPr lang="de-DE" sz="1100"/>
            </a:p>
          </xdr:txBody>
        </xdr:sp>
      </mc:Choice>
      <mc:Fallback xmlns="">
        <xdr:sp macro="" textlink="">
          <xdr:nvSpPr>
            <xdr:cNvPr id="4" name="Textfeld 3">
              <a:extLst>
                <a:ext uri="{FF2B5EF4-FFF2-40B4-BE49-F238E27FC236}">
                  <a16:creationId xmlns:a16="http://schemas.microsoft.com/office/drawing/2014/main" id="{2E506330-E122-944B-BA08-33B4C4E838CA}"/>
                </a:ext>
              </a:extLst>
            </xdr:cNvPr>
            <xdr:cNvSpPr txBox="1"/>
          </xdr:nvSpPr>
          <xdr:spPr>
            <a:xfrm>
              <a:off x="6375400" y="16789400"/>
              <a:ext cx="1417632"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𝐸_kin=𝑁_Sprinte  1/2 𝑚𝑣_top^2</a:t>
              </a:r>
              <a:endParaRPr lang="de-DE" sz="1100"/>
            </a:p>
          </xdr:txBody>
        </xdr:sp>
      </mc:Fallback>
    </mc:AlternateContent>
    <xdr:clientData/>
  </xdr:oneCellAnchor>
  <xdr:oneCellAnchor>
    <xdr:from>
      <xdr:col>3</xdr:col>
      <xdr:colOff>25400</xdr:colOff>
      <xdr:row>33</xdr:row>
      <xdr:rowOff>127000</xdr:rowOff>
    </xdr:from>
    <xdr:ext cx="1651606" cy="316882"/>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2670191D-BC42-F246-9EA2-1D9367B0F845}"/>
                </a:ext>
              </a:extLst>
            </xdr:cNvPr>
            <xdr:cNvSpPr txBox="1"/>
          </xdr:nvSpPr>
          <xdr:spPr>
            <a:xfrm>
              <a:off x="6375400" y="17386300"/>
              <a:ext cx="1651606"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𝐸</m:t>
                        </m:r>
                      </m:e>
                      <m:sub>
                        <m:r>
                          <m:rPr>
                            <m:sty m:val="p"/>
                          </m:rPr>
                          <a:rPr lang="de-DE" sz="1100" b="0" i="0">
                            <a:latin typeface="Cambria Math" panose="02040503050406030204" pitchFamily="18" charset="0"/>
                          </a:rPr>
                          <m:t>kin</m:t>
                        </m:r>
                      </m:sub>
                    </m:sSub>
                    <m:r>
                      <a:rPr lang="de-DE" sz="1100" b="0" i="1">
                        <a:latin typeface="Cambria Math" panose="02040503050406030204" pitchFamily="18" charset="0"/>
                      </a:rPr>
                      <m:t>=</m:t>
                    </m:r>
                    <m:sSub>
                      <m:sSubPr>
                        <m:ctrlPr>
                          <a:rPr lang="de-DE" sz="1100" b="0" i="1">
                            <a:latin typeface="Cambria Math" panose="02040503050406030204" pitchFamily="18" charset="0"/>
                          </a:rPr>
                        </m:ctrlPr>
                      </m:sSubPr>
                      <m:e>
                        <m:r>
                          <a:rPr lang="de-DE" sz="1100" b="0" i="1">
                            <a:latin typeface="Cambria Math" panose="02040503050406030204" pitchFamily="18" charset="0"/>
                          </a:rPr>
                          <m:t>𝑁</m:t>
                        </m:r>
                      </m:e>
                      <m:sub>
                        <m:r>
                          <m:rPr>
                            <m:sty m:val="p"/>
                          </m:rPr>
                          <a:rPr lang="de-DE" sz="1100" b="0" i="0">
                            <a:latin typeface="Cambria Math" panose="02040503050406030204" pitchFamily="18" charset="0"/>
                          </a:rPr>
                          <m:t>Laufsegmente</m:t>
                        </m:r>
                      </m:sub>
                    </m:sSub>
                    <m:f>
                      <m:fPr>
                        <m:ctrlPr>
                          <a:rPr lang="de-DE" sz="1100" b="0" i="1">
                            <a:latin typeface="Cambria Math" panose="02040503050406030204" pitchFamily="18" charset="0"/>
                          </a:rPr>
                        </m:ctrlPr>
                      </m:fPr>
                      <m:num>
                        <m:r>
                          <a:rPr lang="de-DE" sz="1100" b="0" i="1">
                            <a:latin typeface="Cambria Math" panose="02040503050406030204" pitchFamily="18" charset="0"/>
                          </a:rPr>
                          <m:t>1</m:t>
                        </m:r>
                      </m:num>
                      <m:den>
                        <m:r>
                          <a:rPr lang="de-DE" sz="1100" b="0" i="1">
                            <a:latin typeface="Cambria Math" panose="02040503050406030204" pitchFamily="18" charset="0"/>
                          </a:rPr>
                          <m:t>2</m:t>
                        </m:r>
                      </m:den>
                    </m:f>
                    <m:r>
                      <a:rPr lang="de-DE" sz="1100" b="0" i="1">
                        <a:latin typeface="Cambria Math" panose="02040503050406030204" pitchFamily="18" charset="0"/>
                      </a:rPr>
                      <m:t>𝑚</m:t>
                    </m:r>
                    <m:sSup>
                      <m:sSupPr>
                        <m:ctrlPr>
                          <a:rPr lang="de-DE" sz="1100" b="0" i="1">
                            <a:latin typeface="Cambria Math" panose="02040503050406030204" pitchFamily="18" charset="0"/>
                          </a:rPr>
                        </m:ctrlPr>
                      </m:sSupPr>
                      <m:e>
                        <m:r>
                          <a:rPr lang="de-DE" sz="1100" b="0" i="1">
                            <a:latin typeface="Cambria Math" panose="02040503050406030204" pitchFamily="18" charset="0"/>
                          </a:rPr>
                          <m:t>𝑣</m:t>
                        </m:r>
                      </m:e>
                      <m:sup>
                        <m:r>
                          <a:rPr lang="de-DE" sz="1100" b="0" i="1">
                            <a:latin typeface="Cambria Math" panose="02040503050406030204" pitchFamily="18" charset="0"/>
                          </a:rPr>
                          <m:t>2</m:t>
                        </m:r>
                      </m:sup>
                    </m:sSup>
                  </m:oMath>
                </m:oMathPara>
              </a14:m>
              <a:endParaRPr lang="de-DE" sz="1100"/>
            </a:p>
          </xdr:txBody>
        </xdr:sp>
      </mc:Choice>
      <mc:Fallback xmlns="">
        <xdr:sp macro="" textlink="">
          <xdr:nvSpPr>
            <xdr:cNvPr id="5" name="Textfeld 4">
              <a:extLst>
                <a:ext uri="{FF2B5EF4-FFF2-40B4-BE49-F238E27FC236}">
                  <a16:creationId xmlns:a16="http://schemas.microsoft.com/office/drawing/2014/main" id="{2670191D-BC42-F246-9EA2-1D9367B0F845}"/>
                </a:ext>
              </a:extLst>
            </xdr:cNvPr>
            <xdr:cNvSpPr txBox="1"/>
          </xdr:nvSpPr>
          <xdr:spPr>
            <a:xfrm>
              <a:off x="6375400" y="17386300"/>
              <a:ext cx="1651606"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𝐸_kin=𝑁_Laufsegmente  1/2 𝑚𝑣^2</a:t>
              </a:r>
              <a:endParaRPr lang="de-DE" sz="1100"/>
            </a:p>
          </xdr:txBody>
        </xdr:sp>
      </mc:Fallback>
    </mc:AlternateContent>
    <xdr:clientData/>
  </xdr:oneCellAnchor>
  <xdr:oneCellAnchor>
    <xdr:from>
      <xdr:col>4</xdr:col>
      <xdr:colOff>749300</xdr:colOff>
      <xdr:row>28</xdr:row>
      <xdr:rowOff>330200</xdr:rowOff>
    </xdr:from>
    <xdr:ext cx="933653" cy="172098"/>
    <mc:AlternateContent xmlns:mc="http://schemas.openxmlformats.org/markup-compatibility/2006" xmlns:a14="http://schemas.microsoft.com/office/drawing/2010/main">
      <mc:Choice Requires="a14">
        <xdr:sp macro="" textlink="">
          <xdr:nvSpPr>
            <xdr:cNvPr id="6" name="Textfeld 5">
              <a:extLst>
                <a:ext uri="{FF2B5EF4-FFF2-40B4-BE49-F238E27FC236}">
                  <a16:creationId xmlns:a16="http://schemas.microsoft.com/office/drawing/2014/main" id="{6B22F0CB-8A59-EC4C-854F-71886BDB9CB5}"/>
                </a:ext>
              </a:extLst>
            </xdr:cNvPr>
            <xdr:cNvSpPr txBox="1"/>
          </xdr:nvSpPr>
          <xdr:spPr>
            <a:xfrm>
              <a:off x="9156700" y="13843000"/>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𝑊</m:t>
                    </m:r>
                    <m:r>
                      <a:rPr lang="de-DE" sz="1100" b="0" i="1">
                        <a:latin typeface="Cambria Math" panose="02040503050406030204" pitchFamily="18" charset="0"/>
                      </a:rPr>
                      <m:t>=</m:t>
                    </m:r>
                    <m:r>
                      <a:rPr lang="de-DE" sz="1100" b="0" i="1">
                        <a:latin typeface="Cambria Math" panose="02040503050406030204" pitchFamily="18" charset="0"/>
                      </a:rPr>
                      <m:t>𝑚𝑔</m:t>
                    </m:r>
                    <m:r>
                      <m:rPr>
                        <m:sty m:val="p"/>
                      </m:rPr>
                      <a:rPr lang="de-DE" sz="1100" b="0" i="0">
                        <a:latin typeface="Cambria Math" panose="02040503050406030204" pitchFamily="18" charset="0"/>
                      </a:rPr>
                      <m:t>Δ</m:t>
                    </m:r>
                    <m:r>
                      <a:rPr lang="de-DE" sz="1100" b="0" i="1">
                        <a:latin typeface="Cambria Math" panose="02040503050406030204" pitchFamily="18" charset="0"/>
                      </a:rPr>
                      <m:t>h</m:t>
                    </m:r>
                    <m:r>
                      <a:rPr lang="de-DE" sz="1100" b="0" i="1">
                        <a:latin typeface="Cambria Math" panose="02040503050406030204" pitchFamily="18" charset="0"/>
                      </a:rPr>
                      <m:t>⋅</m:t>
                    </m:r>
                    <m:r>
                      <a:rPr lang="de-DE" sz="1100" b="0" i="1">
                        <a:latin typeface="Cambria Math" panose="02040503050406030204" pitchFamily="18" charset="0"/>
                      </a:rPr>
                      <m:t>𝑁</m:t>
                    </m:r>
                  </m:oMath>
                </m:oMathPara>
              </a14:m>
              <a:endParaRPr lang="de-DE" sz="1100" b="0"/>
            </a:p>
          </xdr:txBody>
        </xdr:sp>
      </mc:Choice>
      <mc:Fallback xmlns="">
        <xdr:sp macro="" textlink="">
          <xdr:nvSpPr>
            <xdr:cNvPr id="6" name="Textfeld 5">
              <a:extLst>
                <a:ext uri="{FF2B5EF4-FFF2-40B4-BE49-F238E27FC236}">
                  <a16:creationId xmlns:a16="http://schemas.microsoft.com/office/drawing/2014/main" id="{6B22F0CB-8A59-EC4C-854F-71886BDB9CB5}"/>
                </a:ext>
              </a:extLst>
            </xdr:cNvPr>
            <xdr:cNvSpPr txBox="1"/>
          </xdr:nvSpPr>
          <xdr:spPr>
            <a:xfrm>
              <a:off x="9156700" y="13843000"/>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𝑊=𝑚𝑔Δℎ⋅𝑁</a:t>
              </a:r>
              <a:endParaRPr lang="de-DE" sz="1100" b="0"/>
            </a:p>
          </xdr:txBody>
        </xdr:sp>
      </mc:Fallback>
    </mc:AlternateContent>
    <xdr:clientData/>
  </xdr:oneCellAnchor>
  <xdr:oneCellAnchor>
    <xdr:from>
      <xdr:col>4</xdr:col>
      <xdr:colOff>762000</xdr:colOff>
      <xdr:row>30</xdr:row>
      <xdr:rowOff>292100</xdr:rowOff>
    </xdr:from>
    <xdr:ext cx="933653" cy="172098"/>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822DB888-1CC2-4242-860B-0510D1C82D70}"/>
                </a:ext>
              </a:extLst>
            </xdr:cNvPr>
            <xdr:cNvSpPr txBox="1"/>
          </xdr:nvSpPr>
          <xdr:spPr>
            <a:xfrm>
              <a:off x="9321800" y="15265400"/>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𝑊</m:t>
                    </m:r>
                    <m:r>
                      <a:rPr lang="de-DE" sz="1100" b="0" i="1">
                        <a:latin typeface="Cambria Math" panose="02040503050406030204" pitchFamily="18" charset="0"/>
                      </a:rPr>
                      <m:t>=</m:t>
                    </m:r>
                    <m:r>
                      <a:rPr lang="de-DE" sz="1100" b="0" i="1">
                        <a:latin typeface="Cambria Math" panose="02040503050406030204" pitchFamily="18" charset="0"/>
                      </a:rPr>
                      <m:t>𝑚𝑔</m:t>
                    </m:r>
                    <m:r>
                      <m:rPr>
                        <m:sty m:val="p"/>
                      </m:rPr>
                      <a:rPr lang="de-DE" sz="1100" b="0" i="0">
                        <a:latin typeface="Cambria Math" panose="02040503050406030204" pitchFamily="18" charset="0"/>
                      </a:rPr>
                      <m:t>Δ</m:t>
                    </m:r>
                    <m:r>
                      <a:rPr lang="de-DE" sz="1100" b="0" i="1">
                        <a:latin typeface="Cambria Math" panose="02040503050406030204" pitchFamily="18" charset="0"/>
                      </a:rPr>
                      <m:t>h</m:t>
                    </m:r>
                    <m:r>
                      <a:rPr lang="de-DE" sz="1100" b="0" i="1">
                        <a:latin typeface="Cambria Math" panose="02040503050406030204" pitchFamily="18" charset="0"/>
                      </a:rPr>
                      <m:t>⋅</m:t>
                    </m:r>
                    <m:r>
                      <a:rPr lang="de-DE" sz="1100" b="0" i="1">
                        <a:latin typeface="Cambria Math" panose="02040503050406030204" pitchFamily="18" charset="0"/>
                      </a:rPr>
                      <m:t>𝑁</m:t>
                    </m:r>
                  </m:oMath>
                </m:oMathPara>
              </a14:m>
              <a:endParaRPr lang="de-DE" sz="1100" b="0"/>
            </a:p>
          </xdr:txBody>
        </xdr:sp>
      </mc:Choice>
      <mc:Fallback xmlns="">
        <xdr:sp macro="" textlink="">
          <xdr:nvSpPr>
            <xdr:cNvPr id="7" name="Textfeld 6">
              <a:extLst>
                <a:ext uri="{FF2B5EF4-FFF2-40B4-BE49-F238E27FC236}">
                  <a16:creationId xmlns:a16="http://schemas.microsoft.com/office/drawing/2014/main" id="{822DB888-1CC2-4242-860B-0510D1C82D70}"/>
                </a:ext>
              </a:extLst>
            </xdr:cNvPr>
            <xdr:cNvSpPr txBox="1"/>
          </xdr:nvSpPr>
          <xdr:spPr>
            <a:xfrm>
              <a:off x="9321800" y="15265400"/>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𝑊=𝑚𝑔Δℎ⋅𝑁</a:t>
              </a:r>
              <a:endParaRPr lang="de-DE" sz="1100" b="0"/>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oneCellAnchor>
    <xdr:from>
      <xdr:col>3</xdr:col>
      <xdr:colOff>56204</xdr:colOff>
      <xdr:row>21</xdr:row>
      <xdr:rowOff>149968</xdr:rowOff>
    </xdr:from>
    <xdr:ext cx="653384" cy="175304"/>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71F31F66-8ACD-F04A-89CA-8B354E67BE13}"/>
                </a:ext>
              </a:extLst>
            </xdr:cNvPr>
            <xdr:cNvSpPr txBox="1"/>
          </xdr:nvSpPr>
          <xdr:spPr>
            <a:xfrm>
              <a:off x="6406204" y="10055968"/>
              <a:ext cx="653384" cy="175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𝑎</m:t>
                    </m:r>
                    <m:r>
                      <a:rPr lang="de-DE" sz="1100" b="0" i="1">
                        <a:latin typeface="Cambria Math" panose="02040503050406030204" pitchFamily="18" charset="0"/>
                      </a:rPr>
                      <m:t>=2</m:t>
                    </m:r>
                    <m:r>
                      <a:rPr lang="de-DE" sz="1100" b="0" i="1">
                        <a:latin typeface="Cambria Math" panose="02040503050406030204" pitchFamily="18" charset="0"/>
                      </a:rPr>
                      <m:t>𝑥</m:t>
                    </m:r>
                    <m:r>
                      <a:rPr lang="de-DE" sz="1100" b="0" i="1">
                        <a:latin typeface="Cambria Math" panose="02040503050406030204" pitchFamily="18" charset="0"/>
                      </a:rPr>
                      <m:t>/</m:t>
                    </m:r>
                    <m:sSup>
                      <m:sSupPr>
                        <m:ctrlPr>
                          <a:rPr lang="de-DE" sz="1100" b="0" i="1">
                            <a:latin typeface="Cambria Math" panose="02040503050406030204" pitchFamily="18" charset="0"/>
                          </a:rPr>
                        </m:ctrlPr>
                      </m:sSupPr>
                      <m:e>
                        <m:r>
                          <a:rPr lang="de-DE" sz="1100" b="0" i="1">
                            <a:latin typeface="Cambria Math" panose="02040503050406030204" pitchFamily="18" charset="0"/>
                          </a:rPr>
                          <m:t>𝑡</m:t>
                        </m:r>
                      </m:e>
                      <m:sup>
                        <m:r>
                          <a:rPr lang="de-DE" sz="1100" b="0" i="1">
                            <a:latin typeface="Cambria Math" panose="02040503050406030204" pitchFamily="18" charset="0"/>
                          </a:rPr>
                          <m:t>2</m:t>
                        </m:r>
                      </m:sup>
                    </m:sSup>
                  </m:oMath>
                </m:oMathPara>
              </a14:m>
              <a:endParaRPr lang="de-DE" sz="1100" b="0"/>
            </a:p>
          </xdr:txBody>
        </xdr:sp>
      </mc:Choice>
      <mc:Fallback xmlns="">
        <xdr:sp macro="" textlink="">
          <xdr:nvSpPr>
            <xdr:cNvPr id="2" name="Textfeld 1">
              <a:extLst>
                <a:ext uri="{FF2B5EF4-FFF2-40B4-BE49-F238E27FC236}">
                  <a16:creationId xmlns:a16="http://schemas.microsoft.com/office/drawing/2014/main" id="{71F31F66-8ACD-F04A-89CA-8B354E67BE13}"/>
                </a:ext>
              </a:extLst>
            </xdr:cNvPr>
            <xdr:cNvSpPr txBox="1"/>
          </xdr:nvSpPr>
          <xdr:spPr>
            <a:xfrm>
              <a:off x="6406204" y="10055968"/>
              <a:ext cx="653384" cy="17530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𝑎=2𝑥/𝑡^2</a:t>
              </a:r>
              <a:endParaRPr lang="de-DE" sz="1100" b="0"/>
            </a:p>
          </xdr:txBody>
        </xdr:sp>
      </mc:Fallback>
    </mc:AlternateContent>
    <xdr:clientData/>
  </xdr:oneCellAnchor>
  <xdr:oneCellAnchor>
    <xdr:from>
      <xdr:col>3</xdr:col>
      <xdr:colOff>43504</xdr:colOff>
      <xdr:row>22</xdr:row>
      <xdr:rowOff>99168</xdr:rowOff>
    </xdr:from>
    <xdr:ext cx="434221" cy="172098"/>
    <mc:AlternateContent xmlns:mc="http://schemas.openxmlformats.org/markup-compatibility/2006" xmlns:a14="http://schemas.microsoft.com/office/drawing/2010/main">
      <mc:Choice Requires="a14">
        <xdr:sp macro="" textlink="">
          <xdr:nvSpPr>
            <xdr:cNvPr id="3" name="Textfeld 2">
              <a:extLst>
                <a:ext uri="{FF2B5EF4-FFF2-40B4-BE49-F238E27FC236}">
                  <a16:creationId xmlns:a16="http://schemas.microsoft.com/office/drawing/2014/main" id="{B3D55B78-BB18-D246-8529-BC4DAA9F46FD}"/>
                </a:ext>
              </a:extLst>
            </xdr:cNvPr>
            <xdr:cNvSpPr txBox="1"/>
          </xdr:nvSpPr>
          <xdr:spPr>
            <a:xfrm>
              <a:off x="6393504" y="10449668"/>
              <a:ext cx="434221"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𝑣</m:t>
                    </m:r>
                    <m:r>
                      <a:rPr lang="de-DE" sz="1100" b="0" i="1">
                        <a:latin typeface="Cambria Math" panose="02040503050406030204" pitchFamily="18" charset="0"/>
                      </a:rPr>
                      <m:t>=</m:t>
                    </m:r>
                    <m:r>
                      <a:rPr lang="de-DE" sz="1100" b="0" i="1">
                        <a:latin typeface="Cambria Math" panose="02040503050406030204" pitchFamily="18" charset="0"/>
                      </a:rPr>
                      <m:t>𝑎𝑡</m:t>
                    </m:r>
                  </m:oMath>
                </m:oMathPara>
              </a14:m>
              <a:endParaRPr lang="de-DE" sz="1100" b="0"/>
            </a:p>
          </xdr:txBody>
        </xdr:sp>
      </mc:Choice>
      <mc:Fallback xmlns="">
        <xdr:sp macro="" textlink="">
          <xdr:nvSpPr>
            <xdr:cNvPr id="3" name="Textfeld 2">
              <a:extLst>
                <a:ext uri="{FF2B5EF4-FFF2-40B4-BE49-F238E27FC236}">
                  <a16:creationId xmlns:a16="http://schemas.microsoft.com/office/drawing/2014/main" id="{B3D55B78-BB18-D246-8529-BC4DAA9F46FD}"/>
                </a:ext>
              </a:extLst>
            </xdr:cNvPr>
            <xdr:cNvSpPr txBox="1"/>
          </xdr:nvSpPr>
          <xdr:spPr>
            <a:xfrm>
              <a:off x="6393504" y="10449668"/>
              <a:ext cx="434221"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𝑣=𝑎𝑡</a:t>
              </a:r>
              <a:endParaRPr lang="de-DE" sz="1100" b="0"/>
            </a:p>
          </xdr:txBody>
        </xdr:sp>
      </mc:Fallback>
    </mc:AlternateContent>
    <xdr:clientData/>
  </xdr:oneCellAnchor>
  <xdr:oneCellAnchor>
    <xdr:from>
      <xdr:col>3</xdr:col>
      <xdr:colOff>25400</xdr:colOff>
      <xdr:row>32</xdr:row>
      <xdr:rowOff>241300</xdr:rowOff>
    </xdr:from>
    <xdr:ext cx="1417632" cy="316882"/>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868910C8-27C7-B443-AA39-B484B3742949}"/>
                </a:ext>
              </a:extLst>
            </xdr:cNvPr>
            <xdr:cNvSpPr txBox="1"/>
          </xdr:nvSpPr>
          <xdr:spPr>
            <a:xfrm>
              <a:off x="6375400" y="16789400"/>
              <a:ext cx="1417632"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𝐸</m:t>
                        </m:r>
                      </m:e>
                      <m:sub>
                        <m:r>
                          <m:rPr>
                            <m:sty m:val="p"/>
                          </m:rPr>
                          <a:rPr lang="de-DE" sz="1100" b="0" i="0">
                            <a:latin typeface="Cambria Math" panose="02040503050406030204" pitchFamily="18" charset="0"/>
                          </a:rPr>
                          <m:t>kin</m:t>
                        </m:r>
                      </m:sub>
                    </m:sSub>
                    <m:r>
                      <a:rPr lang="de-DE" sz="1100" b="0" i="1">
                        <a:latin typeface="Cambria Math" panose="02040503050406030204" pitchFamily="18" charset="0"/>
                      </a:rPr>
                      <m:t>=</m:t>
                    </m:r>
                    <m:sSub>
                      <m:sSubPr>
                        <m:ctrlPr>
                          <a:rPr lang="de-DE" sz="1100" b="0" i="1">
                            <a:latin typeface="Cambria Math" panose="02040503050406030204" pitchFamily="18" charset="0"/>
                          </a:rPr>
                        </m:ctrlPr>
                      </m:sSubPr>
                      <m:e>
                        <m:r>
                          <a:rPr lang="de-DE" sz="1100" b="0" i="1">
                            <a:latin typeface="Cambria Math" panose="02040503050406030204" pitchFamily="18" charset="0"/>
                          </a:rPr>
                          <m:t>𝑁</m:t>
                        </m:r>
                      </m:e>
                      <m:sub>
                        <m:r>
                          <m:rPr>
                            <m:sty m:val="p"/>
                          </m:rPr>
                          <a:rPr lang="de-DE" sz="1100" b="0" i="0">
                            <a:latin typeface="Cambria Math" panose="02040503050406030204" pitchFamily="18" charset="0"/>
                          </a:rPr>
                          <m:t>Sprinte</m:t>
                        </m:r>
                      </m:sub>
                    </m:sSub>
                    <m:f>
                      <m:fPr>
                        <m:ctrlPr>
                          <a:rPr lang="de-DE" sz="1100" b="0" i="1">
                            <a:latin typeface="Cambria Math" panose="02040503050406030204" pitchFamily="18" charset="0"/>
                          </a:rPr>
                        </m:ctrlPr>
                      </m:fPr>
                      <m:num>
                        <m:r>
                          <a:rPr lang="de-DE" sz="1100" b="0" i="1">
                            <a:latin typeface="Cambria Math" panose="02040503050406030204" pitchFamily="18" charset="0"/>
                          </a:rPr>
                          <m:t>1</m:t>
                        </m:r>
                      </m:num>
                      <m:den>
                        <m:r>
                          <a:rPr lang="de-DE" sz="1100" b="0" i="1">
                            <a:latin typeface="Cambria Math" panose="02040503050406030204" pitchFamily="18" charset="0"/>
                          </a:rPr>
                          <m:t>2</m:t>
                        </m:r>
                      </m:den>
                    </m:f>
                    <m:r>
                      <a:rPr lang="de-DE" sz="1100" b="0" i="1">
                        <a:latin typeface="Cambria Math" panose="02040503050406030204" pitchFamily="18" charset="0"/>
                      </a:rPr>
                      <m:t>𝑚</m:t>
                    </m:r>
                    <m:sSubSup>
                      <m:sSubSupPr>
                        <m:ctrlPr>
                          <a:rPr lang="de-DE" sz="1100" b="0" i="1">
                            <a:latin typeface="Cambria Math" panose="02040503050406030204" pitchFamily="18" charset="0"/>
                          </a:rPr>
                        </m:ctrlPr>
                      </m:sSubSupPr>
                      <m:e>
                        <m:r>
                          <a:rPr lang="de-DE" sz="1100" b="0" i="1">
                            <a:latin typeface="Cambria Math" panose="02040503050406030204" pitchFamily="18" charset="0"/>
                          </a:rPr>
                          <m:t>𝑣</m:t>
                        </m:r>
                      </m:e>
                      <m:sub>
                        <m:r>
                          <m:rPr>
                            <m:sty m:val="p"/>
                          </m:rPr>
                          <a:rPr lang="de-DE" sz="1100" b="0" i="0">
                            <a:latin typeface="Cambria Math" panose="02040503050406030204" pitchFamily="18" charset="0"/>
                          </a:rPr>
                          <m:t>top</m:t>
                        </m:r>
                      </m:sub>
                      <m:sup>
                        <m:r>
                          <a:rPr lang="de-DE" sz="1100" b="0" i="1">
                            <a:latin typeface="Cambria Math" panose="02040503050406030204" pitchFamily="18" charset="0"/>
                          </a:rPr>
                          <m:t>2</m:t>
                        </m:r>
                      </m:sup>
                    </m:sSubSup>
                  </m:oMath>
                </m:oMathPara>
              </a14:m>
              <a:endParaRPr lang="de-DE" sz="1100"/>
            </a:p>
          </xdr:txBody>
        </xdr:sp>
      </mc:Choice>
      <mc:Fallback xmlns="">
        <xdr:sp macro="" textlink="">
          <xdr:nvSpPr>
            <xdr:cNvPr id="4" name="Textfeld 3">
              <a:extLst>
                <a:ext uri="{FF2B5EF4-FFF2-40B4-BE49-F238E27FC236}">
                  <a16:creationId xmlns:a16="http://schemas.microsoft.com/office/drawing/2014/main" id="{868910C8-27C7-B443-AA39-B484B3742949}"/>
                </a:ext>
              </a:extLst>
            </xdr:cNvPr>
            <xdr:cNvSpPr txBox="1"/>
          </xdr:nvSpPr>
          <xdr:spPr>
            <a:xfrm>
              <a:off x="6375400" y="16789400"/>
              <a:ext cx="1417632"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𝐸_kin=𝑁_Sprinte  1/2 𝑚𝑣_top^2</a:t>
              </a:r>
              <a:endParaRPr lang="de-DE" sz="1100"/>
            </a:p>
          </xdr:txBody>
        </xdr:sp>
      </mc:Fallback>
    </mc:AlternateContent>
    <xdr:clientData/>
  </xdr:oneCellAnchor>
  <xdr:oneCellAnchor>
    <xdr:from>
      <xdr:col>3</xdr:col>
      <xdr:colOff>25400</xdr:colOff>
      <xdr:row>33</xdr:row>
      <xdr:rowOff>127000</xdr:rowOff>
    </xdr:from>
    <xdr:ext cx="1651606" cy="316882"/>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B51709E9-828B-BE47-B430-D447DF12D442}"/>
                </a:ext>
              </a:extLst>
            </xdr:cNvPr>
            <xdr:cNvSpPr txBox="1"/>
          </xdr:nvSpPr>
          <xdr:spPr>
            <a:xfrm>
              <a:off x="6375400" y="17386300"/>
              <a:ext cx="1651606"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de-DE" sz="1100" b="0" i="1">
                            <a:latin typeface="Cambria Math" panose="02040503050406030204" pitchFamily="18" charset="0"/>
                          </a:rPr>
                        </m:ctrlPr>
                      </m:sSubPr>
                      <m:e>
                        <m:r>
                          <a:rPr lang="de-DE" sz="1100" b="0" i="1">
                            <a:latin typeface="Cambria Math" panose="02040503050406030204" pitchFamily="18" charset="0"/>
                          </a:rPr>
                          <m:t>𝐸</m:t>
                        </m:r>
                      </m:e>
                      <m:sub>
                        <m:r>
                          <m:rPr>
                            <m:sty m:val="p"/>
                          </m:rPr>
                          <a:rPr lang="de-DE" sz="1100" b="0" i="0">
                            <a:latin typeface="Cambria Math" panose="02040503050406030204" pitchFamily="18" charset="0"/>
                          </a:rPr>
                          <m:t>kin</m:t>
                        </m:r>
                      </m:sub>
                    </m:sSub>
                    <m:r>
                      <a:rPr lang="de-DE" sz="1100" b="0" i="1">
                        <a:latin typeface="Cambria Math" panose="02040503050406030204" pitchFamily="18" charset="0"/>
                      </a:rPr>
                      <m:t>=</m:t>
                    </m:r>
                    <m:sSub>
                      <m:sSubPr>
                        <m:ctrlPr>
                          <a:rPr lang="de-DE" sz="1100" b="0" i="1">
                            <a:latin typeface="Cambria Math" panose="02040503050406030204" pitchFamily="18" charset="0"/>
                          </a:rPr>
                        </m:ctrlPr>
                      </m:sSubPr>
                      <m:e>
                        <m:r>
                          <a:rPr lang="de-DE" sz="1100" b="0" i="1">
                            <a:latin typeface="Cambria Math" panose="02040503050406030204" pitchFamily="18" charset="0"/>
                          </a:rPr>
                          <m:t>𝑁</m:t>
                        </m:r>
                      </m:e>
                      <m:sub>
                        <m:r>
                          <m:rPr>
                            <m:sty m:val="p"/>
                          </m:rPr>
                          <a:rPr lang="de-DE" sz="1100" b="0" i="0">
                            <a:latin typeface="Cambria Math" panose="02040503050406030204" pitchFamily="18" charset="0"/>
                          </a:rPr>
                          <m:t>Laufsegmente</m:t>
                        </m:r>
                      </m:sub>
                    </m:sSub>
                    <m:f>
                      <m:fPr>
                        <m:ctrlPr>
                          <a:rPr lang="de-DE" sz="1100" b="0" i="1">
                            <a:latin typeface="Cambria Math" panose="02040503050406030204" pitchFamily="18" charset="0"/>
                          </a:rPr>
                        </m:ctrlPr>
                      </m:fPr>
                      <m:num>
                        <m:r>
                          <a:rPr lang="de-DE" sz="1100" b="0" i="1">
                            <a:latin typeface="Cambria Math" panose="02040503050406030204" pitchFamily="18" charset="0"/>
                          </a:rPr>
                          <m:t>1</m:t>
                        </m:r>
                      </m:num>
                      <m:den>
                        <m:r>
                          <a:rPr lang="de-DE" sz="1100" b="0" i="1">
                            <a:latin typeface="Cambria Math" panose="02040503050406030204" pitchFamily="18" charset="0"/>
                          </a:rPr>
                          <m:t>2</m:t>
                        </m:r>
                      </m:den>
                    </m:f>
                    <m:r>
                      <a:rPr lang="de-DE" sz="1100" b="0" i="1">
                        <a:latin typeface="Cambria Math" panose="02040503050406030204" pitchFamily="18" charset="0"/>
                      </a:rPr>
                      <m:t>𝑚</m:t>
                    </m:r>
                    <m:sSup>
                      <m:sSupPr>
                        <m:ctrlPr>
                          <a:rPr lang="de-DE" sz="1100" b="0" i="1">
                            <a:latin typeface="Cambria Math" panose="02040503050406030204" pitchFamily="18" charset="0"/>
                          </a:rPr>
                        </m:ctrlPr>
                      </m:sSupPr>
                      <m:e>
                        <m:r>
                          <a:rPr lang="de-DE" sz="1100" b="0" i="1">
                            <a:latin typeface="Cambria Math" panose="02040503050406030204" pitchFamily="18" charset="0"/>
                          </a:rPr>
                          <m:t>𝑣</m:t>
                        </m:r>
                      </m:e>
                      <m:sup>
                        <m:r>
                          <a:rPr lang="de-DE" sz="1100" b="0" i="1">
                            <a:latin typeface="Cambria Math" panose="02040503050406030204" pitchFamily="18" charset="0"/>
                          </a:rPr>
                          <m:t>2</m:t>
                        </m:r>
                      </m:sup>
                    </m:sSup>
                  </m:oMath>
                </m:oMathPara>
              </a14:m>
              <a:endParaRPr lang="de-DE" sz="1100"/>
            </a:p>
          </xdr:txBody>
        </xdr:sp>
      </mc:Choice>
      <mc:Fallback xmlns="">
        <xdr:sp macro="" textlink="">
          <xdr:nvSpPr>
            <xdr:cNvPr id="5" name="Textfeld 4">
              <a:extLst>
                <a:ext uri="{FF2B5EF4-FFF2-40B4-BE49-F238E27FC236}">
                  <a16:creationId xmlns:a16="http://schemas.microsoft.com/office/drawing/2014/main" id="{B51709E9-828B-BE47-B430-D447DF12D442}"/>
                </a:ext>
              </a:extLst>
            </xdr:cNvPr>
            <xdr:cNvSpPr txBox="1"/>
          </xdr:nvSpPr>
          <xdr:spPr>
            <a:xfrm>
              <a:off x="6375400" y="17386300"/>
              <a:ext cx="1651606" cy="316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𝐸_kin=𝑁_Laufsegmente  1/2 𝑚𝑣^2</a:t>
              </a:r>
              <a:endParaRPr lang="de-DE" sz="1100"/>
            </a:p>
          </xdr:txBody>
        </xdr:sp>
      </mc:Fallback>
    </mc:AlternateContent>
    <xdr:clientData/>
  </xdr:oneCellAnchor>
  <xdr:oneCellAnchor>
    <xdr:from>
      <xdr:col>4</xdr:col>
      <xdr:colOff>749300</xdr:colOff>
      <xdr:row>28</xdr:row>
      <xdr:rowOff>330200</xdr:rowOff>
    </xdr:from>
    <xdr:ext cx="933653" cy="172098"/>
    <mc:AlternateContent xmlns:mc="http://schemas.openxmlformats.org/markup-compatibility/2006" xmlns:a14="http://schemas.microsoft.com/office/drawing/2010/main">
      <mc:Choice Requires="a14">
        <xdr:sp macro="" textlink="">
          <xdr:nvSpPr>
            <xdr:cNvPr id="6" name="Textfeld 5">
              <a:extLst>
                <a:ext uri="{FF2B5EF4-FFF2-40B4-BE49-F238E27FC236}">
                  <a16:creationId xmlns:a16="http://schemas.microsoft.com/office/drawing/2014/main" id="{F3D621A2-E5FD-A348-95DB-C28C85E7B252}"/>
                </a:ext>
              </a:extLst>
            </xdr:cNvPr>
            <xdr:cNvSpPr txBox="1"/>
          </xdr:nvSpPr>
          <xdr:spPr>
            <a:xfrm>
              <a:off x="9309100" y="13843000"/>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𝑊</m:t>
                    </m:r>
                    <m:r>
                      <a:rPr lang="de-DE" sz="1100" b="0" i="1">
                        <a:latin typeface="Cambria Math" panose="02040503050406030204" pitchFamily="18" charset="0"/>
                      </a:rPr>
                      <m:t>=</m:t>
                    </m:r>
                    <m:r>
                      <a:rPr lang="de-DE" sz="1100" b="0" i="1">
                        <a:latin typeface="Cambria Math" panose="02040503050406030204" pitchFamily="18" charset="0"/>
                      </a:rPr>
                      <m:t>𝑚𝑔</m:t>
                    </m:r>
                    <m:r>
                      <m:rPr>
                        <m:sty m:val="p"/>
                      </m:rPr>
                      <a:rPr lang="de-DE" sz="1100" b="0" i="0">
                        <a:latin typeface="Cambria Math" panose="02040503050406030204" pitchFamily="18" charset="0"/>
                      </a:rPr>
                      <m:t>Δ</m:t>
                    </m:r>
                    <m:r>
                      <a:rPr lang="de-DE" sz="1100" b="0" i="1">
                        <a:latin typeface="Cambria Math" panose="02040503050406030204" pitchFamily="18" charset="0"/>
                      </a:rPr>
                      <m:t>h</m:t>
                    </m:r>
                    <m:r>
                      <a:rPr lang="de-DE" sz="1100" b="0" i="1">
                        <a:latin typeface="Cambria Math" panose="02040503050406030204" pitchFamily="18" charset="0"/>
                      </a:rPr>
                      <m:t>⋅</m:t>
                    </m:r>
                    <m:r>
                      <a:rPr lang="de-DE" sz="1100" b="0" i="1">
                        <a:latin typeface="Cambria Math" panose="02040503050406030204" pitchFamily="18" charset="0"/>
                      </a:rPr>
                      <m:t>𝑁</m:t>
                    </m:r>
                  </m:oMath>
                </m:oMathPara>
              </a14:m>
              <a:endParaRPr lang="de-DE" sz="1100" b="0"/>
            </a:p>
          </xdr:txBody>
        </xdr:sp>
      </mc:Choice>
      <mc:Fallback xmlns="">
        <xdr:sp macro="" textlink="">
          <xdr:nvSpPr>
            <xdr:cNvPr id="6" name="Textfeld 5">
              <a:extLst>
                <a:ext uri="{FF2B5EF4-FFF2-40B4-BE49-F238E27FC236}">
                  <a16:creationId xmlns:a16="http://schemas.microsoft.com/office/drawing/2014/main" id="{F3D621A2-E5FD-A348-95DB-C28C85E7B252}"/>
                </a:ext>
              </a:extLst>
            </xdr:cNvPr>
            <xdr:cNvSpPr txBox="1"/>
          </xdr:nvSpPr>
          <xdr:spPr>
            <a:xfrm>
              <a:off x="9309100" y="13843000"/>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𝑊=𝑚𝑔Δℎ⋅𝑁</a:t>
              </a:r>
              <a:endParaRPr lang="de-DE" sz="1100" b="0"/>
            </a:p>
          </xdr:txBody>
        </xdr:sp>
      </mc:Fallback>
    </mc:AlternateContent>
    <xdr:clientData/>
  </xdr:oneCellAnchor>
  <xdr:oneCellAnchor>
    <xdr:from>
      <xdr:col>4</xdr:col>
      <xdr:colOff>762000</xdr:colOff>
      <xdr:row>30</xdr:row>
      <xdr:rowOff>292100</xdr:rowOff>
    </xdr:from>
    <xdr:ext cx="933653" cy="172098"/>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019F46DE-C08B-7C43-952F-89344C8C13F0}"/>
                </a:ext>
              </a:extLst>
            </xdr:cNvPr>
            <xdr:cNvSpPr txBox="1"/>
          </xdr:nvSpPr>
          <xdr:spPr>
            <a:xfrm>
              <a:off x="9321800" y="15265400"/>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𝑊</m:t>
                    </m:r>
                    <m:r>
                      <a:rPr lang="de-DE" sz="1100" b="0" i="1">
                        <a:latin typeface="Cambria Math" panose="02040503050406030204" pitchFamily="18" charset="0"/>
                      </a:rPr>
                      <m:t>=</m:t>
                    </m:r>
                    <m:r>
                      <a:rPr lang="de-DE" sz="1100" b="0" i="1">
                        <a:latin typeface="Cambria Math" panose="02040503050406030204" pitchFamily="18" charset="0"/>
                      </a:rPr>
                      <m:t>𝑚𝑔</m:t>
                    </m:r>
                    <m:r>
                      <m:rPr>
                        <m:sty m:val="p"/>
                      </m:rPr>
                      <a:rPr lang="de-DE" sz="1100" b="0" i="0">
                        <a:latin typeface="Cambria Math" panose="02040503050406030204" pitchFamily="18" charset="0"/>
                      </a:rPr>
                      <m:t>Δ</m:t>
                    </m:r>
                    <m:r>
                      <a:rPr lang="de-DE" sz="1100" b="0" i="1">
                        <a:latin typeface="Cambria Math" panose="02040503050406030204" pitchFamily="18" charset="0"/>
                      </a:rPr>
                      <m:t>h</m:t>
                    </m:r>
                    <m:r>
                      <a:rPr lang="de-DE" sz="1100" b="0" i="1">
                        <a:latin typeface="Cambria Math" panose="02040503050406030204" pitchFamily="18" charset="0"/>
                      </a:rPr>
                      <m:t>⋅</m:t>
                    </m:r>
                    <m:r>
                      <a:rPr lang="de-DE" sz="1100" b="0" i="1">
                        <a:latin typeface="Cambria Math" panose="02040503050406030204" pitchFamily="18" charset="0"/>
                      </a:rPr>
                      <m:t>𝑁</m:t>
                    </m:r>
                  </m:oMath>
                </m:oMathPara>
              </a14:m>
              <a:endParaRPr lang="de-DE" sz="1100" b="0"/>
            </a:p>
          </xdr:txBody>
        </xdr:sp>
      </mc:Choice>
      <mc:Fallback xmlns="">
        <xdr:sp macro="" textlink="">
          <xdr:nvSpPr>
            <xdr:cNvPr id="7" name="Textfeld 6">
              <a:extLst>
                <a:ext uri="{FF2B5EF4-FFF2-40B4-BE49-F238E27FC236}">
                  <a16:creationId xmlns:a16="http://schemas.microsoft.com/office/drawing/2014/main" id="{019F46DE-C08B-7C43-952F-89344C8C13F0}"/>
                </a:ext>
              </a:extLst>
            </xdr:cNvPr>
            <xdr:cNvSpPr txBox="1"/>
          </xdr:nvSpPr>
          <xdr:spPr>
            <a:xfrm>
              <a:off x="9321800" y="15265400"/>
              <a:ext cx="933653" cy="1720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de-DE" sz="1100" b="0" i="0">
                  <a:latin typeface="Cambria Math" panose="02040503050406030204" pitchFamily="18" charset="0"/>
                </a:rPr>
                <a:t>𝑊=𝑚𝑔Δℎ⋅𝑁</a:t>
              </a:r>
              <a:endParaRPr lang="de-DE" sz="1100" b="0"/>
            </a:p>
          </xdr:txBody>
        </xdr:sp>
      </mc:Fallback>
    </mc:AlternateContent>
    <xdr:clientData/>
  </xdr:one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F0892-BE2F-1D4C-86F7-90696398791B}">
  <dimension ref="A2:K24"/>
  <sheetViews>
    <sheetView zoomScale="109" workbookViewId="0">
      <selection activeCell="C22" sqref="C22"/>
    </sheetView>
  </sheetViews>
  <sheetFormatPr baseColWidth="10" defaultColWidth="10.83203125" defaultRowHeight="35" customHeight="1"/>
  <cols>
    <col min="1" max="1" width="10.83203125" style="2"/>
    <col min="2" max="2" width="29.33203125" style="2" customWidth="1"/>
    <col min="3" max="3" width="41.33203125" style="2" customWidth="1"/>
    <col min="4" max="4" width="32.6640625" style="2" customWidth="1"/>
    <col min="5" max="5" width="30.1640625" style="2" customWidth="1"/>
    <col min="6" max="6" width="50.5" style="2" customWidth="1"/>
    <col min="7" max="16384" width="10.83203125" style="2"/>
  </cols>
  <sheetData>
    <row r="2" spans="1:6" ht="35" customHeight="1">
      <c r="B2" s="1" t="s">
        <v>10</v>
      </c>
    </row>
    <row r="5" spans="1:6" s="4" customFormat="1" ht="66" customHeight="1">
      <c r="B5" s="5"/>
      <c r="C5" s="6" t="s">
        <v>16</v>
      </c>
      <c r="D5" s="6" t="s">
        <v>17</v>
      </c>
      <c r="E5" s="6" t="s">
        <v>18</v>
      </c>
      <c r="F5" s="6" t="s">
        <v>3</v>
      </c>
    </row>
    <row r="6" spans="1:6" ht="35" customHeight="1" thickBot="1">
      <c r="B6" s="13" t="s">
        <v>1</v>
      </c>
      <c r="C6" s="7">
        <v>230</v>
      </c>
      <c r="D6" s="7">
        <v>10</v>
      </c>
      <c r="E6" s="7">
        <v>0</v>
      </c>
      <c r="F6" s="7">
        <v>1</v>
      </c>
    </row>
    <row r="7" spans="1:6" ht="35" customHeight="1" thickBot="1">
      <c r="B7" s="13" t="s">
        <v>2</v>
      </c>
      <c r="C7" s="12"/>
      <c r="D7" s="12"/>
      <c r="E7" s="12"/>
      <c r="F7" s="12"/>
    </row>
    <row r="8" spans="1:6" ht="35" customHeight="1">
      <c r="B8" s="3"/>
    </row>
    <row r="9" spans="1:6" ht="35" customHeight="1" thickBot="1">
      <c r="B9" s="3" t="s">
        <v>8</v>
      </c>
      <c r="C9" s="10">
        <f>C23</f>
        <v>0.77600000000000002</v>
      </c>
      <c r="D9" s="14" t="s">
        <v>49</v>
      </c>
    </row>
    <row r="10" spans="1:6" ht="35" customHeight="1" thickTop="1"/>
    <row r="11" spans="1:6" ht="35" customHeight="1">
      <c r="B11" s="2" t="s">
        <v>89</v>
      </c>
      <c r="C11" s="4">
        <f>C22</f>
        <v>0.77600000000000002</v>
      </c>
    </row>
    <row r="14" spans="1:6" ht="35" customHeight="1" thickBot="1">
      <c r="A14" s="8"/>
      <c r="B14" s="9" t="s">
        <v>4</v>
      </c>
      <c r="C14" s="8"/>
      <c r="D14" s="8"/>
      <c r="E14" s="8"/>
      <c r="F14" s="8"/>
    </row>
    <row r="15" spans="1:6" ht="35" customHeight="1" thickTop="1"/>
    <row r="16" spans="1:6" ht="35" customHeight="1">
      <c r="B16" s="2" t="s">
        <v>5</v>
      </c>
    </row>
    <row r="17" spans="2:11" ht="35" customHeight="1">
      <c r="B17" s="15" t="s">
        <v>19</v>
      </c>
      <c r="C17" s="4">
        <f>D6*3600+E6*60</f>
        <v>36000</v>
      </c>
    </row>
    <row r="18" spans="2:11" ht="35" customHeight="1">
      <c r="B18" s="15" t="s">
        <v>25</v>
      </c>
      <c r="C18" s="4">
        <f>D6+E6/60</f>
        <v>10</v>
      </c>
    </row>
    <row r="19" spans="2:11" ht="35" customHeight="1">
      <c r="B19" s="2" t="s">
        <v>26</v>
      </c>
      <c r="C19" s="4">
        <f>C6/C18</f>
        <v>23</v>
      </c>
      <c r="F19" s="16"/>
    </row>
    <row r="20" spans="2:11" ht="35" customHeight="1">
      <c r="B20" s="2" t="s">
        <v>23</v>
      </c>
      <c r="C20" s="4">
        <f>ROUND(F20*C19^F21,3)</f>
        <v>77.647000000000006</v>
      </c>
      <c r="E20" s="2" t="s">
        <v>20</v>
      </c>
      <c r="F20" s="16">
        <v>3.6609740000000002E-2</v>
      </c>
      <c r="G20" s="2" t="s">
        <v>22</v>
      </c>
    </row>
    <row r="21" spans="2:11" ht="35" customHeight="1">
      <c r="B21" s="15" t="s">
        <v>6</v>
      </c>
      <c r="C21" s="4">
        <f>ROUND(C20*C17,3)</f>
        <v>2795292</v>
      </c>
      <c r="E21" s="2" t="s">
        <v>21</v>
      </c>
      <c r="F21" s="16">
        <v>2.44287338</v>
      </c>
      <c r="G21" s="17" t="s">
        <v>110</v>
      </c>
    </row>
    <row r="22" spans="2:11" ht="35" customHeight="1">
      <c r="B22" s="15" t="s">
        <v>7</v>
      </c>
      <c r="C22" s="26">
        <f>ROUND(C21/(1000*3600),3)</f>
        <v>0.77600000000000002</v>
      </c>
      <c r="F22" s="16"/>
      <c r="G22" s="2" t="s">
        <v>111</v>
      </c>
    </row>
    <row r="23" spans="2:11" ht="35" customHeight="1">
      <c r="B23" s="15" t="s">
        <v>24</v>
      </c>
      <c r="C23" s="4">
        <f>C22*F6</f>
        <v>0.77600000000000002</v>
      </c>
      <c r="G23" s="2" t="s">
        <v>112</v>
      </c>
      <c r="H23" s="2">
        <v>10</v>
      </c>
      <c r="I23" s="2">
        <v>20</v>
      </c>
      <c r="J23" s="2">
        <v>30</v>
      </c>
      <c r="K23" s="2">
        <v>40</v>
      </c>
    </row>
    <row r="24" spans="2:11" ht="35" customHeight="1">
      <c r="G24" s="2" t="s">
        <v>113</v>
      </c>
      <c r="H24" s="2">
        <v>20</v>
      </c>
      <c r="I24" s="2">
        <v>50</v>
      </c>
      <c r="J24" s="2">
        <v>150</v>
      </c>
      <c r="K24" s="2">
        <v>300</v>
      </c>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6C1C-2CBC-CC4B-8AD0-2EA3250CBEAC}">
  <dimension ref="A1:I38"/>
  <sheetViews>
    <sheetView zoomScale="86" workbookViewId="0">
      <selection activeCell="E7" sqref="E7"/>
    </sheetView>
  </sheetViews>
  <sheetFormatPr baseColWidth="10" defaultColWidth="10.83203125" defaultRowHeight="35" customHeight="1"/>
  <cols>
    <col min="1" max="1" width="10.83203125" style="2"/>
    <col min="2" max="2" width="29.1640625" style="2" customWidth="1"/>
    <col min="3" max="3" width="41.33203125" style="2" customWidth="1"/>
    <col min="4" max="4" width="38" style="2" customWidth="1"/>
    <col min="5" max="5" width="30.1640625" style="2" customWidth="1"/>
    <col min="6" max="6" width="50.5" style="2" customWidth="1"/>
    <col min="7" max="7" width="25.83203125" style="2" customWidth="1"/>
    <col min="8" max="8" width="10.83203125" style="2" customWidth="1"/>
    <col min="9" max="9" width="23.1640625" style="2" customWidth="1"/>
    <col min="10" max="16384" width="10.83203125" style="2"/>
  </cols>
  <sheetData>
    <row r="1" spans="1:9" ht="35" customHeight="1">
      <c r="A1" s="2" t="s">
        <v>32</v>
      </c>
    </row>
    <row r="2" spans="1:9" ht="35" customHeight="1">
      <c r="B2" s="1" t="s">
        <v>38</v>
      </c>
    </row>
    <row r="5" spans="1:9" s="4" customFormat="1" ht="66" customHeight="1">
      <c r="B5" s="5"/>
      <c r="C5" s="6" t="s">
        <v>27</v>
      </c>
      <c r="D5" s="6" t="s">
        <v>14</v>
      </c>
      <c r="E5" s="6" t="s">
        <v>3</v>
      </c>
      <c r="F5" s="6" t="s">
        <v>28</v>
      </c>
    </row>
    <row r="6" spans="1:9" ht="35" customHeight="1" thickBot="1">
      <c r="B6" s="13" t="s">
        <v>1</v>
      </c>
      <c r="C6" s="7">
        <v>42</v>
      </c>
      <c r="D6" s="7">
        <v>70</v>
      </c>
      <c r="E6" s="7">
        <v>1</v>
      </c>
      <c r="F6" s="7">
        <v>5</v>
      </c>
    </row>
    <row r="7" spans="1:9" ht="35" customHeight="1" thickBot="1">
      <c r="B7" s="13" t="s">
        <v>2</v>
      </c>
      <c r="C7" s="11"/>
      <c r="D7" s="12"/>
      <c r="E7" s="12"/>
      <c r="F7" s="12"/>
    </row>
    <row r="8" spans="1:9" ht="35" customHeight="1">
      <c r="B8" s="3"/>
    </row>
    <row r="9" spans="1:9" ht="35" customHeight="1" thickBot="1">
      <c r="B9" s="3" t="s">
        <v>8</v>
      </c>
      <c r="C9" s="10">
        <f>C32</f>
        <v>0.53</v>
      </c>
      <c r="D9" s="14" t="s">
        <v>48</v>
      </c>
    </row>
    <row r="10" spans="1:9" ht="35" customHeight="1" thickTop="1">
      <c r="D10" s="14" t="s">
        <v>47</v>
      </c>
    </row>
    <row r="11" spans="1:9" ht="35" customHeight="1">
      <c r="B11" s="2" t="s">
        <v>89</v>
      </c>
      <c r="C11" s="4">
        <f>C31</f>
        <v>0.53</v>
      </c>
    </row>
    <row r="14" spans="1:9" ht="35" customHeight="1" thickBot="1">
      <c r="A14" s="8"/>
      <c r="B14" s="9" t="s">
        <v>4</v>
      </c>
      <c r="C14" s="8"/>
      <c r="D14" s="8"/>
      <c r="E14" s="8"/>
      <c r="F14" s="8"/>
      <c r="I14" s="15"/>
    </row>
    <row r="15" spans="1:9" ht="35" customHeight="1" thickTop="1"/>
    <row r="16" spans="1:9" ht="35" customHeight="1">
      <c r="B16" s="2" t="s">
        <v>5</v>
      </c>
    </row>
    <row r="18" spans="2:9" ht="35" customHeight="1">
      <c r="B18" s="15" t="s">
        <v>29</v>
      </c>
      <c r="C18" s="4">
        <f>F6*3600</f>
        <v>18000</v>
      </c>
    </row>
    <row r="19" spans="2:9" ht="35" customHeight="1">
      <c r="B19" s="15" t="s">
        <v>30</v>
      </c>
      <c r="C19" s="4">
        <f>C6/F6</f>
        <v>8.4</v>
      </c>
    </row>
    <row r="20" spans="2:9" ht="35" customHeight="1">
      <c r="B20" s="15" t="s">
        <v>33</v>
      </c>
      <c r="C20" s="4">
        <f>C19/3.6</f>
        <v>2.3333333333333335</v>
      </c>
    </row>
    <row r="21" spans="2:9" ht="35" customHeight="1">
      <c r="B21" s="2" t="s">
        <v>37</v>
      </c>
      <c r="C21" s="4">
        <v>0.8</v>
      </c>
      <c r="D21" s="2" t="s">
        <v>39</v>
      </c>
      <c r="F21" s="4"/>
    </row>
    <row r="22" spans="2:9" ht="35" customHeight="1">
      <c r="B22" s="2" t="s">
        <v>31</v>
      </c>
      <c r="C22" s="4">
        <f>ROUND(C6*1000/C21,0)</f>
        <v>52500</v>
      </c>
      <c r="D22" s="2" t="s">
        <v>40</v>
      </c>
      <c r="F22" s="4"/>
    </row>
    <row r="23" spans="2:9" ht="35" customHeight="1">
      <c r="B23" s="2" t="s">
        <v>41</v>
      </c>
      <c r="C23" s="26">
        <f>1/2 * D6 * (C20)^2 / (1000*3600)</f>
        <v>5.2932098765432113E-5</v>
      </c>
    </row>
    <row r="24" spans="2:9" ht="35" customHeight="1">
      <c r="B24" s="2" t="s">
        <v>35</v>
      </c>
      <c r="C24" s="4">
        <v>9.81</v>
      </c>
    </row>
    <row r="25" spans="2:9" ht="35" customHeight="1">
      <c r="B25" s="15" t="s">
        <v>34</v>
      </c>
      <c r="C25" s="4">
        <f>D6*C24</f>
        <v>686.7</v>
      </c>
    </row>
    <row r="26" spans="2:9" ht="35" customHeight="1">
      <c r="B26" s="15" t="s">
        <v>43</v>
      </c>
      <c r="C26" s="4">
        <v>0.05</v>
      </c>
    </row>
    <row r="27" spans="2:9" ht="35" customHeight="1">
      <c r="B27" s="15" t="s">
        <v>42</v>
      </c>
      <c r="C27" s="4">
        <f>C25*C26*C22</f>
        <v>1802587.5</v>
      </c>
      <c r="F27" s="16"/>
      <c r="I27" s="15"/>
    </row>
    <row r="28" spans="2:9" ht="35" customHeight="1">
      <c r="B28" s="15" t="s">
        <v>44</v>
      </c>
      <c r="C28" s="26">
        <f>C27/(1000*3600)</f>
        <v>0.50071874999999999</v>
      </c>
      <c r="F28" s="16"/>
    </row>
    <row r="29" spans="2:9" ht="35" customHeight="1">
      <c r="B29" s="15" t="s">
        <v>115</v>
      </c>
      <c r="C29" s="4">
        <f>1000*C6*0.4212*C20^2</f>
        <v>96314.400000000023</v>
      </c>
    </row>
    <row r="30" spans="2:9" ht="35" customHeight="1">
      <c r="B30" s="15" t="s">
        <v>114</v>
      </c>
      <c r="C30" s="26">
        <f>C29/(1000*3600)</f>
        <v>2.6754000000000007E-2</v>
      </c>
    </row>
    <row r="31" spans="2:9" ht="35" customHeight="1">
      <c r="B31" s="15" t="s">
        <v>45</v>
      </c>
      <c r="C31" s="4">
        <f>ROUND(C28+C23+C30,2)</f>
        <v>0.53</v>
      </c>
    </row>
    <row r="32" spans="2:9" ht="35" customHeight="1">
      <c r="B32" s="15" t="s">
        <v>46</v>
      </c>
      <c r="C32" s="4">
        <f>C31*E6</f>
        <v>0.53</v>
      </c>
    </row>
    <row r="33" spans="2:3" ht="35" customHeight="1">
      <c r="B33" s="15"/>
      <c r="C33" s="4"/>
    </row>
    <row r="34" spans="2:3" ht="35" customHeight="1">
      <c r="B34" s="2" t="s">
        <v>116</v>
      </c>
    </row>
    <row r="36" spans="2:3" ht="35" customHeight="1">
      <c r="C36" s="4"/>
    </row>
    <row r="37" spans="2:3" ht="35" customHeight="1">
      <c r="C37" s="20"/>
    </row>
    <row r="38" spans="2:3" ht="35" customHeight="1">
      <c r="C38" s="4"/>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22E99-3791-7D4D-980C-EE3F22F5C44B}">
  <dimension ref="A2:F34"/>
  <sheetViews>
    <sheetView zoomScale="75" zoomScaleNormal="100" workbookViewId="0">
      <selection activeCell="E7" sqref="E7"/>
    </sheetView>
  </sheetViews>
  <sheetFormatPr baseColWidth="10" defaultColWidth="10.83203125" defaultRowHeight="35" customHeight="1"/>
  <cols>
    <col min="1" max="1" width="10.83203125" style="2"/>
    <col min="2" max="2" width="29.1640625" style="2" customWidth="1"/>
    <col min="3" max="3" width="41.33203125" style="2" customWidth="1"/>
    <col min="4" max="4" width="29" style="2" customWidth="1"/>
    <col min="5" max="5" width="30.1640625" style="2" customWidth="1"/>
    <col min="6" max="6" width="50.5" style="2" customWidth="1"/>
    <col min="7" max="7" width="10.83203125" style="2"/>
    <col min="8" max="8" width="16.1640625" style="2" customWidth="1"/>
    <col min="9" max="9" width="27.33203125" style="2" customWidth="1"/>
    <col min="10" max="16384" width="10.83203125" style="2"/>
  </cols>
  <sheetData>
    <row r="2" spans="1:6" ht="35" customHeight="1">
      <c r="B2" s="1" t="s">
        <v>0</v>
      </c>
    </row>
    <row r="5" spans="1:6" s="4" customFormat="1" ht="66" customHeight="1">
      <c r="B5" s="5"/>
      <c r="C5" s="6" t="s">
        <v>11</v>
      </c>
      <c r="D5" s="6" t="s">
        <v>12</v>
      </c>
      <c r="E5" s="6" t="s">
        <v>3</v>
      </c>
      <c r="F5" s="6" t="s">
        <v>13</v>
      </c>
    </row>
    <row r="6" spans="1:6" ht="35" customHeight="1" thickBot="1">
      <c r="B6" s="13" t="s">
        <v>1</v>
      </c>
      <c r="C6" s="11"/>
      <c r="D6" s="7">
        <v>70</v>
      </c>
      <c r="E6" s="7">
        <v>25</v>
      </c>
      <c r="F6" s="7">
        <v>2</v>
      </c>
    </row>
    <row r="7" spans="1:6" ht="35" customHeight="1" thickBot="1">
      <c r="B7" s="13" t="s">
        <v>2</v>
      </c>
      <c r="C7" s="7">
        <v>100</v>
      </c>
      <c r="D7" s="12"/>
      <c r="E7" s="12"/>
      <c r="F7" s="12"/>
    </row>
    <row r="8" spans="1:6" ht="35" customHeight="1">
      <c r="B8" s="3"/>
    </row>
    <row r="9" spans="1:6" ht="35" customHeight="1" thickBot="1">
      <c r="B9" s="3" t="s">
        <v>8</v>
      </c>
      <c r="C9" s="10">
        <f>C31</f>
        <v>1.3394574610662631</v>
      </c>
      <c r="D9" s="14" t="s">
        <v>52</v>
      </c>
    </row>
    <row r="10" spans="1:6" ht="35" customHeight="1" thickTop="1"/>
    <row r="11" spans="1:6" ht="35" customHeight="1">
      <c r="B11" s="2" t="s">
        <v>89</v>
      </c>
      <c r="C11" s="4">
        <f>C30</f>
        <v>5.3578298442650524E-2</v>
      </c>
      <c r="E11" s="19"/>
    </row>
    <row r="14" spans="1:6" ht="35" customHeight="1" thickBot="1">
      <c r="A14" s="8"/>
      <c r="B14" s="9" t="s">
        <v>4</v>
      </c>
      <c r="C14" s="8"/>
      <c r="D14" s="8"/>
      <c r="E14" s="8"/>
      <c r="F14" s="8"/>
    </row>
    <row r="15" spans="1:6" ht="35" customHeight="1" thickTop="1"/>
    <row r="16" spans="1:6" ht="35" customHeight="1">
      <c r="B16" s="2" t="s">
        <v>5</v>
      </c>
    </row>
    <row r="17" spans="2:6" ht="43" customHeight="1">
      <c r="B17" s="2" t="s">
        <v>50</v>
      </c>
      <c r="C17" s="4">
        <f>C7/(F6)</f>
        <v>50</v>
      </c>
    </row>
    <row r="18" spans="2:6" ht="35" customHeight="1">
      <c r="B18" s="15" t="s">
        <v>51</v>
      </c>
      <c r="C18" s="21">
        <f>1/2*D6*C17^2</f>
        <v>87500</v>
      </c>
    </row>
    <row r="19" spans="2:6" ht="35" customHeight="1">
      <c r="B19" s="15" t="s">
        <v>41</v>
      </c>
      <c r="C19" s="26">
        <f>C18/(1000*3600)</f>
        <v>2.4305555555555556E-2</v>
      </c>
    </row>
    <row r="20" spans="2:6" ht="35" customHeight="1" thickBot="1">
      <c r="B20" s="11" t="s">
        <v>36</v>
      </c>
      <c r="C20" s="18">
        <f>6.1*EXP(-C17*0.0787)</f>
        <v>0.11922876589759587</v>
      </c>
      <c r="D20" s="2" t="s">
        <v>117</v>
      </c>
    </row>
    <row r="21" spans="2:6" ht="35" customHeight="1">
      <c r="B21" s="2" t="s">
        <v>37</v>
      </c>
      <c r="C21" s="4">
        <f>C17/C20</f>
        <v>419.36188489063443</v>
      </c>
      <c r="D21" s="2" t="s">
        <v>39</v>
      </c>
    </row>
    <row r="22" spans="2:6" ht="35" customHeight="1">
      <c r="B22" s="2" t="s">
        <v>31</v>
      </c>
      <c r="C22" s="4">
        <f>C7/C21</f>
        <v>0.23845753179519175</v>
      </c>
      <c r="D22" s="2" t="s">
        <v>40</v>
      </c>
    </row>
    <row r="23" spans="2:6" ht="35" customHeight="1">
      <c r="B23" s="2" t="s">
        <v>35</v>
      </c>
      <c r="C23" s="4">
        <v>9.81</v>
      </c>
    </row>
    <row r="24" spans="2:6" ht="35" customHeight="1">
      <c r="B24" s="15" t="s">
        <v>34</v>
      </c>
      <c r="C24" s="4">
        <f>D6*C23</f>
        <v>686.7</v>
      </c>
    </row>
    <row r="25" spans="2:6" ht="37" customHeight="1">
      <c r="B25" s="15" t="s">
        <v>43</v>
      </c>
      <c r="C25" s="4">
        <v>0.5</v>
      </c>
    </row>
    <row r="26" spans="2:6" ht="35" customHeight="1">
      <c r="B26" s="15" t="s">
        <v>42</v>
      </c>
      <c r="C26" s="4">
        <f>C24*C25*C22</f>
        <v>81.874393541879087</v>
      </c>
      <c r="F26" s="16"/>
    </row>
    <row r="27" spans="2:6" ht="35" customHeight="1">
      <c r="B27" s="15" t="s">
        <v>44</v>
      </c>
      <c r="C27" s="26">
        <f>C26/(1000*3600)</f>
        <v>2.2742887094966413E-5</v>
      </c>
      <c r="F27" s="16"/>
    </row>
    <row r="28" spans="2:6" ht="35" customHeight="1">
      <c r="B28" s="15" t="s">
        <v>115</v>
      </c>
      <c r="C28" s="4">
        <f>C7*0.4212*C17^2</f>
        <v>105300.00000000001</v>
      </c>
    </row>
    <row r="29" spans="2:6" ht="35" customHeight="1">
      <c r="B29" s="15" t="s">
        <v>114</v>
      </c>
      <c r="C29" s="26">
        <f>C28/(1000*3600)</f>
        <v>2.9250000000000005E-2</v>
      </c>
    </row>
    <row r="30" spans="2:6" ht="35" customHeight="1">
      <c r="B30" s="15" t="s">
        <v>45</v>
      </c>
      <c r="C30" s="4">
        <f>C27+C19+C29</f>
        <v>5.3578298442650524E-2</v>
      </c>
    </row>
    <row r="31" spans="2:6" ht="35" customHeight="1">
      <c r="B31" s="15" t="s">
        <v>46</v>
      </c>
      <c r="C31" s="4">
        <f>C30*E6</f>
        <v>1.3394574610662631</v>
      </c>
    </row>
    <row r="33" spans="2:2" ht="35" customHeight="1">
      <c r="B33" s="2" t="s">
        <v>116</v>
      </c>
    </row>
    <row r="34" spans="2:2" ht="35" customHeight="1">
      <c r="B34" s="2" t="s">
        <v>118</v>
      </c>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9EADF-4DD5-A749-842D-70B8DBD167F9}">
  <dimension ref="A2:F35"/>
  <sheetViews>
    <sheetView zoomScale="81" workbookViewId="0">
      <selection activeCell="E7" sqref="E7"/>
    </sheetView>
  </sheetViews>
  <sheetFormatPr baseColWidth="10" defaultColWidth="10.83203125" defaultRowHeight="35" customHeight="1"/>
  <cols>
    <col min="1" max="1" width="10.83203125" style="2"/>
    <col min="2" max="2" width="32.5" style="2" customWidth="1"/>
    <col min="3" max="3" width="41.33203125" style="2" customWidth="1"/>
    <col min="4" max="4" width="29" style="2" customWidth="1"/>
    <col min="5" max="5" width="30.1640625" style="2" customWidth="1"/>
    <col min="6" max="6" width="50.5" style="2" customWidth="1"/>
    <col min="7" max="7" width="10.83203125" style="2"/>
    <col min="8" max="8" width="16.1640625" style="2" customWidth="1"/>
    <col min="9" max="9" width="27.33203125" style="2" customWidth="1"/>
    <col min="10" max="16384" width="10.83203125" style="2"/>
  </cols>
  <sheetData>
    <row r="2" spans="1:6" ht="35" customHeight="1">
      <c r="B2" s="1" t="s">
        <v>9</v>
      </c>
    </row>
    <row r="5" spans="1:6" s="4" customFormat="1" ht="66" customHeight="1">
      <c r="B5" s="5"/>
      <c r="C5" s="6" t="s">
        <v>11</v>
      </c>
      <c r="D5" s="6" t="s">
        <v>99</v>
      </c>
      <c r="E5" s="6" t="s">
        <v>3</v>
      </c>
      <c r="F5" s="6" t="s">
        <v>15</v>
      </c>
    </row>
    <row r="6" spans="1:6" ht="35" customHeight="1" thickBot="1">
      <c r="B6" s="13" t="s">
        <v>1</v>
      </c>
      <c r="C6" s="11"/>
      <c r="D6" s="7">
        <v>70</v>
      </c>
      <c r="E6" s="7">
        <v>20</v>
      </c>
      <c r="F6" s="7">
        <v>5</v>
      </c>
    </row>
    <row r="7" spans="1:6" ht="35" customHeight="1" thickBot="1">
      <c r="B7" s="13" t="s">
        <v>2</v>
      </c>
      <c r="C7" s="7">
        <v>1600</v>
      </c>
      <c r="D7" s="12"/>
      <c r="E7" s="12"/>
      <c r="F7" s="24"/>
    </row>
    <row r="8" spans="1:6" ht="35" customHeight="1">
      <c r="B8" s="3"/>
    </row>
    <row r="9" spans="1:6" ht="35" customHeight="1" thickBot="1">
      <c r="B9" s="3" t="s">
        <v>8</v>
      </c>
      <c r="C9" s="10">
        <f>C31</f>
        <v>1.0299158641975308</v>
      </c>
      <c r="D9" s="14" t="s">
        <v>52</v>
      </c>
    </row>
    <row r="10" spans="1:6" ht="35" customHeight="1" thickTop="1"/>
    <row r="11" spans="1:6" ht="35" customHeight="1">
      <c r="B11" s="2" t="s">
        <v>89</v>
      </c>
      <c r="C11" s="4">
        <f>C30</f>
        <v>5.1495793209876545E-2</v>
      </c>
      <c r="E11" s="19"/>
    </row>
    <row r="14" spans="1:6" ht="35" customHeight="1" thickBot="1">
      <c r="A14" s="8"/>
      <c r="B14" s="9" t="s">
        <v>4</v>
      </c>
      <c r="C14" s="8"/>
      <c r="D14" s="9"/>
      <c r="E14" s="8"/>
      <c r="F14" s="8"/>
    </row>
    <row r="15" spans="1:6" ht="35" customHeight="1" thickTop="1">
      <c r="B15" s="2" t="s">
        <v>5</v>
      </c>
    </row>
    <row r="16" spans="1:6" ht="35" customHeight="1">
      <c r="B16" s="2" t="s">
        <v>50</v>
      </c>
      <c r="C16" s="4">
        <f>C7/(F6*60)</f>
        <v>5.333333333333333</v>
      </c>
    </row>
    <row r="17" spans="2:6" ht="43" customHeight="1">
      <c r="B17" s="2" t="s">
        <v>53</v>
      </c>
      <c r="C17" s="4">
        <f>3.6*C16</f>
        <v>19.2</v>
      </c>
    </row>
    <row r="18" spans="2:6" ht="35" customHeight="1">
      <c r="B18" s="15" t="s">
        <v>51</v>
      </c>
      <c r="C18" s="21">
        <f>1/2*D6*C16^2</f>
        <v>995.55555555555554</v>
      </c>
    </row>
    <row r="19" spans="2:6" ht="35" customHeight="1">
      <c r="B19" s="15" t="s">
        <v>41</v>
      </c>
      <c r="C19" s="26">
        <f>C18/(1000*3600)</f>
        <v>2.765432098765432E-4</v>
      </c>
    </row>
    <row r="20" spans="2:6" ht="35" customHeight="1" thickBot="1">
      <c r="B20" s="11" t="s">
        <v>36</v>
      </c>
      <c r="C20" s="18">
        <f>6.1*EXP(-C16*0.0787)</f>
        <v>4.0090545395509016</v>
      </c>
      <c r="D20" s="2" t="s">
        <v>117</v>
      </c>
    </row>
    <row r="21" spans="2:6" ht="35" customHeight="1">
      <c r="B21" s="2" t="s">
        <v>37</v>
      </c>
      <c r="C21" s="4">
        <f>C16/C20</f>
        <v>1.330321970109885</v>
      </c>
      <c r="D21" s="2" t="s">
        <v>39</v>
      </c>
    </row>
    <row r="22" spans="2:6" ht="35" customHeight="1">
      <c r="B22" s="2" t="s">
        <v>31</v>
      </c>
      <c r="C22" s="4">
        <f>ROUND(C7/C21,0)</f>
        <v>1203</v>
      </c>
      <c r="D22" s="2" t="s">
        <v>40</v>
      </c>
    </row>
    <row r="23" spans="2:6" ht="35" customHeight="1">
      <c r="B23" s="2" t="s">
        <v>35</v>
      </c>
      <c r="C23" s="4">
        <v>9.81</v>
      </c>
    </row>
    <row r="24" spans="2:6" ht="35" customHeight="1">
      <c r="B24" s="15" t="s">
        <v>34</v>
      </c>
      <c r="C24" s="4">
        <f>D6*C23</f>
        <v>686.7</v>
      </c>
    </row>
    <row r="25" spans="2:6" ht="37" customHeight="1">
      <c r="B25" s="15" t="s">
        <v>43</v>
      </c>
      <c r="C25" s="4">
        <v>0.2</v>
      </c>
      <c r="F25" s="16"/>
    </row>
    <row r="26" spans="2:6" ht="35" customHeight="1">
      <c r="B26" s="15" t="s">
        <v>42</v>
      </c>
      <c r="C26" s="4">
        <f>C24*C25*C22</f>
        <v>165220.02000000002</v>
      </c>
      <c r="F26" s="16"/>
    </row>
    <row r="27" spans="2:6" ht="35" customHeight="1">
      <c r="B27" s="15" t="s">
        <v>44</v>
      </c>
      <c r="C27" s="26">
        <f>C26/(1000*3600)</f>
        <v>4.5894450000000003E-2</v>
      </c>
    </row>
    <row r="28" spans="2:6" ht="35" customHeight="1">
      <c r="B28" s="15" t="s">
        <v>115</v>
      </c>
      <c r="C28" s="4">
        <f>C7*0.4212*C16^2</f>
        <v>19169.280000000002</v>
      </c>
    </row>
    <row r="29" spans="2:6" ht="35" customHeight="1">
      <c r="B29" s="15" t="s">
        <v>114</v>
      </c>
      <c r="C29" s="26">
        <f>C28/(1000*3600)</f>
        <v>5.3248000000000011E-3</v>
      </c>
    </row>
    <row r="30" spans="2:6" ht="35" customHeight="1">
      <c r="B30" s="15" t="s">
        <v>45</v>
      </c>
      <c r="C30" s="4">
        <f>C27+C19+C29</f>
        <v>5.1495793209876545E-2</v>
      </c>
    </row>
    <row r="31" spans="2:6" ht="35" customHeight="1">
      <c r="B31" s="15" t="s">
        <v>46</v>
      </c>
      <c r="C31" s="4">
        <f>C30*E6</f>
        <v>1.0299158641975308</v>
      </c>
    </row>
    <row r="34" spans="2:2" ht="35" customHeight="1">
      <c r="B34" s="2" t="s">
        <v>116</v>
      </c>
    </row>
    <row r="35" spans="2:2" ht="35" customHeight="1">
      <c r="B35" s="2" t="s">
        <v>118</v>
      </c>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FA1F1-21F0-3549-8B39-1164C409F47A}">
  <dimension ref="A2:G31"/>
  <sheetViews>
    <sheetView zoomScale="83" zoomScaleNormal="54" workbookViewId="0">
      <selection activeCell="C29" sqref="C29"/>
    </sheetView>
  </sheetViews>
  <sheetFormatPr baseColWidth="10" defaultColWidth="10.83203125" defaultRowHeight="35" customHeight="1"/>
  <cols>
    <col min="1" max="1" width="10.83203125" style="2"/>
    <col min="2" max="2" width="29.1640625" style="2" customWidth="1"/>
    <col min="3" max="3" width="41.33203125" style="2" customWidth="1"/>
    <col min="4" max="4" width="29" style="2" customWidth="1"/>
    <col min="5" max="5" width="30.1640625" style="2" customWidth="1"/>
    <col min="6" max="6" width="50.5" style="2" customWidth="1"/>
    <col min="7" max="7" width="23.6640625" style="2" customWidth="1"/>
    <col min="8" max="8" width="16.1640625" style="2" customWidth="1"/>
    <col min="9" max="9" width="27.33203125" style="2" customWidth="1"/>
    <col min="10" max="16384" width="10.83203125" style="2"/>
  </cols>
  <sheetData>
    <row r="2" spans="2:7" ht="41" customHeight="1">
      <c r="B2" s="1" t="s">
        <v>54</v>
      </c>
    </row>
    <row r="4" spans="2:7" ht="35" customHeight="1">
      <c r="B4" s="25" t="s">
        <v>102</v>
      </c>
    </row>
    <row r="5" spans="2:7" s="4" customFormat="1" ht="66" customHeight="1">
      <c r="B5" s="5"/>
      <c r="C5" s="6" t="s">
        <v>55</v>
      </c>
      <c r="D5" s="6" t="s">
        <v>58</v>
      </c>
      <c r="E5" s="6" t="s">
        <v>100</v>
      </c>
      <c r="F5" s="6" t="s">
        <v>3</v>
      </c>
      <c r="G5" s="6" t="s">
        <v>56</v>
      </c>
    </row>
    <row r="6" spans="2:7" ht="35" customHeight="1" thickBot="1">
      <c r="B6" s="13" t="s">
        <v>1</v>
      </c>
      <c r="C6" s="11"/>
      <c r="D6" s="11"/>
      <c r="E6" s="7">
        <v>70</v>
      </c>
      <c r="F6" s="7">
        <v>100</v>
      </c>
      <c r="G6" s="7">
        <v>10</v>
      </c>
    </row>
    <row r="7" spans="2:7" ht="35" customHeight="1" thickBot="1">
      <c r="B7" s="13" t="s">
        <v>2</v>
      </c>
      <c r="C7" s="7">
        <v>5</v>
      </c>
      <c r="D7" s="7">
        <v>2</v>
      </c>
      <c r="E7" s="12"/>
      <c r="F7" s="12"/>
      <c r="G7" s="12"/>
    </row>
    <row r="8" spans="2:7" ht="35" customHeight="1">
      <c r="B8" s="3"/>
      <c r="D8" s="23"/>
    </row>
    <row r="9" spans="2:7" ht="35" customHeight="1" thickBot="1">
      <c r="B9" s="3" t="s">
        <v>8</v>
      </c>
      <c r="C9" s="10">
        <f>C30</f>
        <v>1.1445000000000001</v>
      </c>
      <c r="D9" s="14" t="s">
        <v>59</v>
      </c>
    </row>
    <row r="10" spans="2:7" ht="35" customHeight="1" thickTop="1"/>
    <row r="11" spans="2:7" ht="35" customHeight="1">
      <c r="B11" s="2" t="s">
        <v>89</v>
      </c>
      <c r="C11" s="4">
        <f>C29</f>
        <v>1.1445E-2</v>
      </c>
      <c r="E11" s="19"/>
    </row>
    <row r="13" spans="2:7" ht="35" customHeight="1">
      <c r="B13" s="25" t="s">
        <v>103</v>
      </c>
    </row>
    <row r="14" spans="2:7" ht="35" customHeight="1">
      <c r="B14" s="5"/>
      <c r="C14" s="6" t="s">
        <v>55</v>
      </c>
      <c r="D14" s="6" t="s">
        <v>100</v>
      </c>
      <c r="E14" s="6" t="s">
        <v>101</v>
      </c>
      <c r="F14" s="6" t="s">
        <v>3</v>
      </c>
    </row>
    <row r="15" spans="2:7" ht="35" customHeight="1" thickBot="1">
      <c r="B15" s="13" t="s">
        <v>1</v>
      </c>
      <c r="C15" s="11"/>
      <c r="D15" s="7">
        <v>70</v>
      </c>
      <c r="E15" s="7">
        <v>1200</v>
      </c>
      <c r="F15" s="7">
        <v>100</v>
      </c>
    </row>
    <row r="16" spans="2:7" ht="35" customHeight="1" thickBot="1">
      <c r="B16" s="13" t="s">
        <v>2</v>
      </c>
      <c r="C16" s="7">
        <v>5</v>
      </c>
      <c r="D16" s="12"/>
      <c r="E16" s="12"/>
      <c r="F16" s="12"/>
    </row>
    <row r="17" spans="1:6" ht="43" customHeight="1">
      <c r="B17" s="3"/>
      <c r="D17" s="23"/>
    </row>
    <row r="18" spans="1:6" ht="35" customHeight="1" thickBot="1">
      <c r="B18" s="3" t="s">
        <v>8</v>
      </c>
      <c r="C18" s="10">
        <f>E30</f>
        <v>1.1445000000000001</v>
      </c>
      <c r="D18" s="14" t="s">
        <v>59</v>
      </c>
    </row>
    <row r="19" spans="1:6" ht="35" customHeight="1" thickTop="1"/>
    <row r="22" spans="1:6" ht="35" customHeight="1" thickBot="1">
      <c r="A22" s="8"/>
      <c r="B22" s="9" t="s">
        <v>4</v>
      </c>
      <c r="C22" s="8"/>
      <c r="D22" s="8"/>
      <c r="E22" s="8"/>
      <c r="F22" s="8"/>
    </row>
    <row r="23" spans="1:6" ht="35" customHeight="1" thickTop="1"/>
    <row r="24" spans="1:6" ht="35" customHeight="1">
      <c r="B24" s="2" t="s">
        <v>5</v>
      </c>
      <c r="C24" s="3" t="s">
        <v>104</v>
      </c>
      <c r="E24" s="3" t="s">
        <v>105</v>
      </c>
    </row>
    <row r="25" spans="1:6" ht="37" customHeight="1">
      <c r="B25" s="2" t="s">
        <v>57</v>
      </c>
      <c r="C25" s="4">
        <f>D7*G6*60</f>
        <v>1200</v>
      </c>
      <c r="E25" s="2">
        <f>E15</f>
        <v>1200</v>
      </c>
    </row>
    <row r="26" spans="1:6" ht="35" customHeight="1">
      <c r="B26" s="2" t="s">
        <v>35</v>
      </c>
      <c r="C26" s="4">
        <v>9.81</v>
      </c>
      <c r="E26" s="2">
        <v>9.81</v>
      </c>
    </row>
    <row r="27" spans="1:6" ht="35" customHeight="1">
      <c r="B27" s="15" t="s">
        <v>34</v>
      </c>
      <c r="C27" s="4">
        <f>E6*C26</f>
        <v>686.7</v>
      </c>
      <c r="E27" s="2">
        <f>E26*D15</f>
        <v>686.7</v>
      </c>
    </row>
    <row r="28" spans="1:6" ht="35" customHeight="1">
      <c r="B28" s="15" t="s">
        <v>42</v>
      </c>
      <c r="C28" s="4">
        <f>C27*C7/100*C25</f>
        <v>41202</v>
      </c>
      <c r="E28" s="2">
        <f>E27*C16/100*E15</f>
        <v>41202</v>
      </c>
    </row>
    <row r="29" spans="1:6" ht="35" customHeight="1">
      <c r="B29" s="15" t="s">
        <v>44</v>
      </c>
      <c r="C29" s="26">
        <f>C28/(1000*3600)</f>
        <v>1.1445E-2</v>
      </c>
      <c r="E29" s="2">
        <f>E28/(1000*3600)</f>
        <v>1.1445E-2</v>
      </c>
    </row>
    <row r="30" spans="1:6" ht="35" customHeight="1">
      <c r="B30" s="15" t="s">
        <v>46</v>
      </c>
      <c r="C30" s="4">
        <f>C29*F6</f>
        <v>1.1445000000000001</v>
      </c>
      <c r="E30" s="2">
        <f>E29*F15</f>
        <v>1.1445000000000001</v>
      </c>
    </row>
    <row r="31" spans="1:6" ht="35" customHeight="1">
      <c r="C31" s="4"/>
    </row>
  </sheetData>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B10873-0FC4-064C-9B8B-006153F7EFBE}">
  <dimension ref="A2:O35"/>
  <sheetViews>
    <sheetView zoomScale="91" zoomScaleNormal="75" workbookViewId="0">
      <selection activeCell="C33" sqref="C33"/>
    </sheetView>
  </sheetViews>
  <sheetFormatPr baseColWidth="10" defaultColWidth="10.83203125" defaultRowHeight="35" customHeight="1"/>
  <cols>
    <col min="1" max="1" width="10.83203125" style="2"/>
    <col min="2" max="2" width="31.1640625" style="2" customWidth="1"/>
    <col min="3" max="3" width="41.33203125" style="2" customWidth="1"/>
    <col min="4" max="4" width="29" style="2" customWidth="1"/>
    <col min="5" max="5" width="30.1640625" style="2" customWidth="1"/>
    <col min="6" max="6" width="50.5" style="2" customWidth="1"/>
    <col min="7" max="7" width="38.6640625" style="2" customWidth="1"/>
    <col min="8" max="8" width="28.1640625" style="2" customWidth="1"/>
    <col min="9" max="9" width="29.5" style="2" customWidth="1"/>
    <col min="10" max="10" width="34" style="2" customWidth="1"/>
    <col min="11" max="11" width="10.83203125" style="2"/>
    <col min="12" max="12" width="81" style="2" customWidth="1"/>
    <col min="13" max="14" width="10.83203125" style="2"/>
    <col min="15" max="15" width="46.1640625" style="2" customWidth="1"/>
    <col min="16" max="16384" width="10.83203125" style="2"/>
  </cols>
  <sheetData>
    <row r="2" spans="1:15" ht="41" customHeight="1">
      <c r="B2" s="1" t="s">
        <v>60</v>
      </c>
    </row>
    <row r="5" spans="1:15" s="4" customFormat="1" ht="66" customHeight="1">
      <c r="B5" s="5"/>
      <c r="C5" s="6" t="s">
        <v>62</v>
      </c>
      <c r="D5" s="6" t="s">
        <v>3</v>
      </c>
      <c r="E5" s="6" t="s">
        <v>63</v>
      </c>
      <c r="F5" s="6" t="s">
        <v>61</v>
      </c>
      <c r="G5" s="6" t="s">
        <v>93</v>
      </c>
      <c r="H5" s="6" t="s">
        <v>68</v>
      </c>
      <c r="I5" s="6" t="s">
        <v>106</v>
      </c>
      <c r="J5" s="6" t="s">
        <v>85</v>
      </c>
    </row>
    <row r="6" spans="1:15" ht="35" customHeight="1" thickBot="1">
      <c r="B6" s="13" t="s">
        <v>1</v>
      </c>
      <c r="C6" s="7">
        <v>70</v>
      </c>
      <c r="D6" s="7">
        <v>22</v>
      </c>
      <c r="E6" s="7">
        <v>1</v>
      </c>
      <c r="F6" s="11"/>
      <c r="G6" s="11"/>
      <c r="H6" s="11"/>
      <c r="I6" s="11"/>
      <c r="J6" s="11"/>
      <c r="O6" s="2" t="s">
        <v>86</v>
      </c>
    </row>
    <row r="7" spans="1:15" ht="69" thickBot="1">
      <c r="B7" s="13" t="s">
        <v>2</v>
      </c>
      <c r="C7" s="12"/>
      <c r="D7" s="12"/>
      <c r="E7" s="12"/>
      <c r="F7" s="7">
        <f>10000*E6</f>
        <v>10000</v>
      </c>
      <c r="G7" s="7">
        <v>10</v>
      </c>
      <c r="H7" s="7">
        <v>4</v>
      </c>
      <c r="I7" s="7">
        <v>10</v>
      </c>
      <c r="J7" s="7">
        <v>50</v>
      </c>
      <c r="O7" s="15" t="s">
        <v>108</v>
      </c>
    </row>
    <row r="8" spans="1:15" ht="35" customHeight="1">
      <c r="B8" s="3"/>
      <c r="G8" s="23"/>
    </row>
    <row r="9" spans="1:15" ht="35" customHeight="1" thickBot="1">
      <c r="B9" s="3" t="s">
        <v>8</v>
      </c>
      <c r="C9" s="10">
        <f>ROUND(C35*D6,2)</f>
        <v>7.41</v>
      </c>
      <c r="D9" s="14" t="s">
        <v>88</v>
      </c>
    </row>
    <row r="10" spans="1:15" ht="35" customHeight="1" thickTop="1">
      <c r="D10" s="14" t="s">
        <v>97</v>
      </c>
    </row>
    <row r="11" spans="1:15" ht="35" customHeight="1">
      <c r="B11" s="2" t="s">
        <v>89</v>
      </c>
      <c r="C11" s="4">
        <f>ROUND(C9/D6,2)</f>
        <v>0.34</v>
      </c>
      <c r="E11" s="19"/>
    </row>
    <row r="14" spans="1:15" ht="35" customHeight="1" thickBot="1">
      <c r="A14" s="8"/>
      <c r="B14" s="9" t="s">
        <v>4</v>
      </c>
      <c r="C14" s="8"/>
      <c r="D14" s="8"/>
      <c r="E14" s="8"/>
      <c r="F14" s="8"/>
    </row>
    <row r="15" spans="1:15" ht="35" customHeight="1" thickTop="1"/>
    <row r="16" spans="1:15" ht="35" customHeight="1">
      <c r="B16" s="2" t="s">
        <v>5</v>
      </c>
    </row>
    <row r="17" spans="2:6" ht="43" customHeight="1">
      <c r="B17" s="15" t="s">
        <v>65</v>
      </c>
      <c r="C17" s="4">
        <f>C20*I7</f>
        <v>1800</v>
      </c>
      <c r="D17" s="2" t="s">
        <v>107</v>
      </c>
    </row>
    <row r="18" spans="2:6" ht="35" customHeight="1">
      <c r="B18" s="15" t="s">
        <v>77</v>
      </c>
      <c r="C18" s="4">
        <f>F7-C17</f>
        <v>8200</v>
      </c>
    </row>
    <row r="19" spans="2:6" ht="35" customHeight="1">
      <c r="B19" s="2" t="s">
        <v>64</v>
      </c>
      <c r="C19" s="4">
        <f>90*60*E6</f>
        <v>5400</v>
      </c>
    </row>
    <row r="20" spans="2:6" ht="35" customHeight="1">
      <c r="B20" s="15" t="s">
        <v>66</v>
      </c>
      <c r="C20" s="4">
        <f>G7/(5*60)*C19</f>
        <v>180</v>
      </c>
      <c r="D20" s="2" t="s">
        <v>67</v>
      </c>
    </row>
    <row r="21" spans="2:6" ht="35" customHeight="1">
      <c r="B21" s="2" t="s">
        <v>69</v>
      </c>
      <c r="C21" s="4">
        <f>C17/C20</f>
        <v>10</v>
      </c>
    </row>
    <row r="22" spans="2:6" ht="35" customHeight="1">
      <c r="B22" s="15" t="s">
        <v>84</v>
      </c>
      <c r="C22" s="4">
        <f>2*C21/H7^2</f>
        <v>1.25</v>
      </c>
    </row>
    <row r="23" spans="2:6" ht="53" customHeight="1">
      <c r="B23" s="15" t="s">
        <v>70</v>
      </c>
      <c r="C23" s="4">
        <f>C22*H7</f>
        <v>5</v>
      </c>
    </row>
    <row r="24" spans="2:6" ht="54" customHeight="1">
      <c r="B24" s="15" t="s">
        <v>71</v>
      </c>
      <c r="C24" s="4">
        <f>C18/(C19-C20*H7)</f>
        <v>1.7521367521367521</v>
      </c>
      <c r="D24" s="2" t="s">
        <v>72</v>
      </c>
    </row>
    <row r="25" spans="2:6" ht="37" customHeight="1">
      <c r="B25" s="15" t="s">
        <v>73</v>
      </c>
      <c r="C25" s="4">
        <f>C18/1</f>
        <v>8200</v>
      </c>
      <c r="D25" s="2" t="s">
        <v>76</v>
      </c>
    </row>
    <row r="26" spans="2:6" ht="35" customHeight="1">
      <c r="B26" s="15" t="s">
        <v>74</v>
      </c>
      <c r="C26" s="4">
        <f>C17/1.5</f>
        <v>1200</v>
      </c>
      <c r="D26" s="2" t="s">
        <v>75</v>
      </c>
      <c r="F26" s="16"/>
    </row>
    <row r="27" spans="2:6" ht="35" customHeight="1">
      <c r="B27" s="2" t="s">
        <v>35</v>
      </c>
      <c r="C27" s="4">
        <v>9.81</v>
      </c>
      <c r="F27" s="16"/>
    </row>
    <row r="28" spans="2:6" ht="35" customHeight="1">
      <c r="B28" s="15" t="s">
        <v>34</v>
      </c>
      <c r="C28" s="4">
        <f>C6*C27</f>
        <v>686.7</v>
      </c>
    </row>
    <row r="29" spans="2:6" ht="64" customHeight="1">
      <c r="B29" s="15" t="s">
        <v>78</v>
      </c>
      <c r="C29" s="4">
        <f>C28*0.4*C26</f>
        <v>329616</v>
      </c>
      <c r="D29" s="2" t="s">
        <v>96</v>
      </c>
    </row>
    <row r="30" spans="2:6" ht="51" customHeight="1">
      <c r="B30" s="15" t="s">
        <v>79</v>
      </c>
      <c r="C30" s="4">
        <f>C29/(1000*3600)</f>
        <v>9.1560000000000002E-2</v>
      </c>
    </row>
    <row r="31" spans="2:6" ht="59" customHeight="1">
      <c r="B31" s="15" t="s">
        <v>80</v>
      </c>
      <c r="C31" s="4">
        <f>C28*0.15*C25</f>
        <v>844641.00000000012</v>
      </c>
      <c r="D31" s="2" t="s">
        <v>95</v>
      </c>
    </row>
    <row r="32" spans="2:6" ht="65" customHeight="1">
      <c r="B32" s="15" t="s">
        <v>81</v>
      </c>
      <c r="C32" s="26">
        <f>ROUND(C31/(1000*3600),2)</f>
        <v>0.23</v>
      </c>
    </row>
    <row r="33" spans="2:4" ht="56" customHeight="1">
      <c r="B33" s="15" t="s">
        <v>82</v>
      </c>
      <c r="C33" s="26">
        <f>C20*1/2 * D6 *C23^2 / (1000*3600)</f>
        <v>1.375E-2</v>
      </c>
    </row>
    <row r="34" spans="2:4" ht="62" customHeight="1">
      <c r="B34" s="15" t="s">
        <v>83</v>
      </c>
      <c r="C34" s="26">
        <f>J7  * 1/2 * C6 * C24^2 / (3600*1000)</f>
        <v>1.4923529435637698E-3</v>
      </c>
    </row>
    <row r="35" spans="2:4" ht="35" customHeight="1">
      <c r="B35" s="15" t="s">
        <v>87</v>
      </c>
      <c r="C35" s="4">
        <f>C34+C33+C32+C30</f>
        <v>0.33680235294356375</v>
      </c>
      <c r="D35" s="22"/>
    </row>
  </sheetData>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42E44-1F2D-6546-ACEA-976FD4A979D3}">
  <dimension ref="A2:M35"/>
  <sheetViews>
    <sheetView tabSelected="1" zoomScale="83" zoomScaleNormal="100" workbookViewId="0">
      <selection activeCell="E29" sqref="E29"/>
    </sheetView>
  </sheetViews>
  <sheetFormatPr baseColWidth="10" defaultColWidth="10.83203125" defaultRowHeight="35" customHeight="1"/>
  <cols>
    <col min="1" max="1" width="10.83203125" style="2"/>
    <col min="2" max="2" width="31.1640625" style="2" customWidth="1"/>
    <col min="3" max="3" width="41.33203125" style="2" customWidth="1"/>
    <col min="4" max="4" width="29" style="2" customWidth="1"/>
    <col min="5" max="5" width="30.1640625" style="2" customWidth="1"/>
    <col min="6" max="6" width="50.5" style="2" customWidth="1"/>
    <col min="7" max="7" width="38.6640625" style="2" customWidth="1"/>
    <col min="8" max="8" width="28.1640625" style="2" customWidth="1"/>
    <col min="9" max="9" width="29.5" style="2" customWidth="1"/>
    <col min="10" max="10" width="19.5" style="2" customWidth="1"/>
    <col min="11" max="11" width="10.83203125" style="2"/>
    <col min="12" max="12" width="81" style="2" customWidth="1"/>
    <col min="13" max="16384" width="10.83203125" style="2"/>
  </cols>
  <sheetData>
    <row r="2" spans="1:13" ht="41" customHeight="1">
      <c r="B2" s="1" t="s">
        <v>90</v>
      </c>
    </row>
    <row r="5" spans="1:13" s="4" customFormat="1" ht="66" customHeight="1">
      <c r="B5" s="5"/>
      <c r="C5" s="6" t="s">
        <v>62</v>
      </c>
      <c r="D5" s="6" t="s">
        <v>3</v>
      </c>
      <c r="E5" s="6" t="s">
        <v>91</v>
      </c>
      <c r="F5" s="6" t="s">
        <v>61</v>
      </c>
      <c r="G5" s="6" t="s">
        <v>92</v>
      </c>
      <c r="H5" s="6" t="s">
        <v>106</v>
      </c>
      <c r="I5" s="6" t="s">
        <v>68</v>
      </c>
      <c r="J5" s="6" t="s">
        <v>94</v>
      </c>
    </row>
    <row r="6" spans="1:13" ht="35" customHeight="1" thickBot="1">
      <c r="B6" s="13" t="s">
        <v>1</v>
      </c>
      <c r="C6" s="7">
        <v>70</v>
      </c>
      <c r="D6" s="7">
        <v>12</v>
      </c>
      <c r="E6" s="7">
        <v>1</v>
      </c>
      <c r="F6" s="11"/>
      <c r="G6" s="11"/>
      <c r="H6" s="11"/>
      <c r="I6" s="11"/>
      <c r="J6" s="11"/>
      <c r="M6" s="2" t="s">
        <v>109</v>
      </c>
    </row>
    <row r="7" spans="1:13" ht="35" customHeight="1" thickBot="1">
      <c r="B7" s="13" t="s">
        <v>2</v>
      </c>
      <c r="C7" s="12"/>
      <c r="D7" s="12"/>
      <c r="E7" s="12"/>
      <c r="F7" s="7">
        <f>4000*E6</f>
        <v>4000</v>
      </c>
      <c r="G7" s="7">
        <v>10</v>
      </c>
      <c r="H7" s="7">
        <v>5</v>
      </c>
      <c r="I7" s="7">
        <v>3</v>
      </c>
      <c r="J7" s="7">
        <v>80</v>
      </c>
      <c r="M7" s="15"/>
    </row>
    <row r="8" spans="1:13" ht="35" customHeight="1">
      <c r="B8" s="3"/>
      <c r="G8" s="23"/>
    </row>
    <row r="9" spans="1:13" ht="35" customHeight="1" thickBot="1">
      <c r="B9" s="3" t="s">
        <v>8</v>
      </c>
      <c r="C9" s="10">
        <f>ROUND(C35*D6,2)</f>
        <v>2.06</v>
      </c>
      <c r="D9" s="14" t="s">
        <v>88</v>
      </c>
    </row>
    <row r="10" spans="1:13" ht="35" customHeight="1" thickTop="1">
      <c r="D10" s="14" t="s">
        <v>98</v>
      </c>
    </row>
    <row r="11" spans="1:13" ht="35" customHeight="1">
      <c r="B11" s="2" t="s">
        <v>89</v>
      </c>
      <c r="C11" s="4">
        <f>ROUND(C9/D6,2)</f>
        <v>0.17</v>
      </c>
      <c r="E11" s="19"/>
    </row>
    <row r="14" spans="1:13" ht="35" customHeight="1" thickBot="1">
      <c r="A14" s="8"/>
      <c r="B14" s="9" t="s">
        <v>4</v>
      </c>
      <c r="C14" s="8"/>
      <c r="D14" s="8"/>
      <c r="E14" s="8"/>
      <c r="F14" s="8"/>
    </row>
    <row r="15" spans="1:13" ht="35" customHeight="1" thickTop="1"/>
    <row r="16" spans="1:13" ht="35" customHeight="1">
      <c r="B16" s="2" t="s">
        <v>5</v>
      </c>
    </row>
    <row r="17" spans="2:6" ht="43" customHeight="1">
      <c r="B17" s="15" t="s">
        <v>65</v>
      </c>
      <c r="C17" s="4">
        <f>C20*H7</f>
        <v>2000</v>
      </c>
      <c r="D17" s="2" t="s">
        <v>107</v>
      </c>
    </row>
    <row r="18" spans="2:6" ht="35" customHeight="1">
      <c r="B18" s="15" t="s">
        <v>77</v>
      </c>
      <c r="C18" s="4">
        <f>F7-C17</f>
        <v>2000</v>
      </c>
    </row>
    <row r="19" spans="2:6" ht="35" customHeight="1">
      <c r="B19" s="2" t="s">
        <v>64</v>
      </c>
      <c r="C19" s="4">
        <f>40*60*E6</f>
        <v>2400</v>
      </c>
    </row>
    <row r="20" spans="2:6" ht="35" customHeight="1">
      <c r="B20" s="15" t="s">
        <v>66</v>
      </c>
      <c r="C20" s="4">
        <f>G7/(60)*C19</f>
        <v>400</v>
      </c>
      <c r="D20" s="2" t="s">
        <v>67</v>
      </c>
    </row>
    <row r="21" spans="2:6" ht="35" customHeight="1">
      <c r="B21" s="2" t="s">
        <v>69</v>
      </c>
      <c r="C21" s="4">
        <f>C17/C20</f>
        <v>5</v>
      </c>
    </row>
    <row r="22" spans="2:6" ht="35" customHeight="1">
      <c r="B22" s="15" t="s">
        <v>84</v>
      </c>
      <c r="C22" s="4">
        <f>2*C21/I7^2</f>
        <v>1.1111111111111112</v>
      </c>
    </row>
    <row r="23" spans="2:6" ht="53" customHeight="1">
      <c r="B23" s="15" t="s">
        <v>70</v>
      </c>
      <c r="C23" s="4">
        <f>C22*I7</f>
        <v>3.3333333333333335</v>
      </c>
    </row>
    <row r="24" spans="2:6" ht="54" customHeight="1">
      <c r="B24" s="15" t="s">
        <v>71</v>
      </c>
      <c r="C24" s="4">
        <f>C18/(C19-C20*I7)</f>
        <v>1.6666666666666667</v>
      </c>
      <c r="D24" s="2" t="s">
        <v>72</v>
      </c>
    </row>
    <row r="25" spans="2:6" ht="37" customHeight="1">
      <c r="B25" s="15" t="s">
        <v>73</v>
      </c>
      <c r="C25" s="4">
        <f>C18/1</f>
        <v>2000</v>
      </c>
      <c r="D25" s="2" t="s">
        <v>76</v>
      </c>
    </row>
    <row r="26" spans="2:6" ht="35" customHeight="1">
      <c r="B26" s="15" t="s">
        <v>74</v>
      </c>
      <c r="C26" s="4">
        <f>C17/1.5</f>
        <v>1333.3333333333333</v>
      </c>
      <c r="D26" s="2" t="s">
        <v>75</v>
      </c>
      <c r="F26" s="16"/>
    </row>
    <row r="27" spans="2:6" ht="35" customHeight="1">
      <c r="B27" s="2" t="s">
        <v>35</v>
      </c>
      <c r="C27" s="4">
        <v>9.81</v>
      </c>
      <c r="F27" s="16"/>
    </row>
    <row r="28" spans="2:6" ht="35" customHeight="1">
      <c r="B28" s="15" t="s">
        <v>34</v>
      </c>
      <c r="C28" s="4">
        <f>C6*C27</f>
        <v>686.7</v>
      </c>
    </row>
    <row r="29" spans="2:6" ht="64" customHeight="1">
      <c r="B29" s="15" t="s">
        <v>78</v>
      </c>
      <c r="C29" s="4">
        <f>C28*0.4*C26</f>
        <v>366240</v>
      </c>
      <c r="D29" s="2" t="s">
        <v>96</v>
      </c>
    </row>
    <row r="30" spans="2:6" ht="51" customHeight="1">
      <c r="B30" s="15" t="s">
        <v>79</v>
      </c>
      <c r="C30" s="4">
        <f>ROUND(C29/(1000*3600),3)</f>
        <v>0.10199999999999999</v>
      </c>
    </row>
    <row r="31" spans="2:6" ht="59" customHeight="1">
      <c r="B31" s="15" t="s">
        <v>80</v>
      </c>
      <c r="C31" s="4">
        <f>C28*0.15*C25</f>
        <v>206010.00000000003</v>
      </c>
      <c r="D31" s="2" t="s">
        <v>95</v>
      </c>
    </row>
    <row r="32" spans="2:6" ht="65" customHeight="1">
      <c r="B32" s="15" t="s">
        <v>81</v>
      </c>
      <c r="C32" s="26">
        <f>ROUND(C31/(1000*3600),2)</f>
        <v>0.06</v>
      </c>
    </row>
    <row r="33" spans="2:4" ht="56" customHeight="1">
      <c r="B33" s="15" t="s">
        <v>82</v>
      </c>
      <c r="C33" s="26">
        <f>C20*1/2 * D6 *C23^2 / (1000*3600)</f>
        <v>7.4074074074074086E-3</v>
      </c>
    </row>
    <row r="34" spans="2:4" ht="62" customHeight="1">
      <c r="B34" s="15" t="s">
        <v>83</v>
      </c>
      <c r="C34" s="26">
        <f>J7  * 1/2 * C6 * C24^2 / (3600*1000)</f>
        <v>2.1604938271604941E-3</v>
      </c>
    </row>
    <row r="35" spans="2:4" ht="35" customHeight="1">
      <c r="B35" s="15" t="s">
        <v>87</v>
      </c>
      <c r="C35" s="4">
        <f>C34+C33+C32+C30</f>
        <v>0.17156790123456789</v>
      </c>
      <c r="D35" s="22"/>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7</vt:i4>
      </vt:variant>
    </vt:vector>
  </HeadingPairs>
  <TitlesOfParts>
    <vt:vector size="7" baseType="lpstr">
      <vt:lpstr>Fahrrad fahren</vt:lpstr>
      <vt:lpstr>40 km Marathon</vt:lpstr>
      <vt:lpstr>100m Sprint</vt:lpstr>
      <vt:lpstr>1000m Lauf</vt:lpstr>
      <vt:lpstr>Seilsprung</vt:lpstr>
      <vt:lpstr>Fußball</vt:lpstr>
      <vt:lpstr>Basketball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ru53los</dc:creator>
  <cp:lastModifiedBy>Saganas, Iason</cp:lastModifiedBy>
  <dcterms:created xsi:type="dcterms:W3CDTF">2023-11-27T16:00:31Z</dcterms:created>
  <dcterms:modified xsi:type="dcterms:W3CDTF">2024-09-09T11:37:52Z</dcterms:modified>
</cp:coreProperties>
</file>